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_lorbiecka\AppData\Local\Microsoft\Windows\Temporary Internet Files\Content.Outlook\4CJ37H9S\"/>
    </mc:Choice>
  </mc:AlternateContent>
  <bookViews>
    <workbookView xWindow="0" yWindow="0" windowWidth="28800" windowHeight="12330"/>
  </bookViews>
  <sheets>
    <sheet name="Kalkulator 2_hlp" sheetId="4" r:id="rId1"/>
    <sheet name="Kalkulator 2" sheetId="5" state="hidden" r:id="rId2"/>
    <sheet name="Arkusz2" sheetId="2" r:id="rId3"/>
  </sheets>
  <definedNames>
    <definedName name="_xlnm._FilterDatabase" localSheetId="2" hidden="1">Arkusz2!$A$1:$I$117</definedName>
    <definedName name="Kraje">Arkusz2!$A$2:$A$117</definedName>
    <definedName name="_xlnm.Print_Titles" localSheetId="0">'Kalkulator 2_hlp'!$1:$2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4" l="1"/>
  <c r="M60" i="4" s="1"/>
  <c r="N60" i="4" s="1"/>
  <c r="L59" i="4"/>
  <c r="K59" i="4"/>
  <c r="M59" i="4" s="1"/>
  <c r="K58" i="4"/>
  <c r="M58" i="4" s="1"/>
  <c r="K57" i="4"/>
  <c r="M57" i="4" s="1"/>
  <c r="M56" i="4"/>
  <c r="F56" i="4"/>
  <c r="E56" i="4"/>
  <c r="D56" i="4"/>
  <c r="C56" i="4"/>
  <c r="M51" i="4" l="1"/>
  <c r="M46" i="4"/>
  <c r="M43" i="4"/>
  <c r="M41" i="4"/>
  <c r="M38" i="4"/>
  <c r="M36" i="4"/>
  <c r="M31" i="4"/>
  <c r="M26" i="4"/>
  <c r="M25" i="4"/>
  <c r="M20" i="4"/>
  <c r="M14" i="4"/>
  <c r="M9" i="4"/>
  <c r="M8" i="4"/>
  <c r="M4" i="4"/>
  <c r="K55" i="4"/>
  <c r="M55" i="4" s="1"/>
  <c r="L54" i="4"/>
  <c r="K54" i="4"/>
  <c r="M54" i="4" s="1"/>
  <c r="K53" i="4"/>
  <c r="M53" i="4" s="1"/>
  <c r="K52" i="4"/>
  <c r="M52" i="4" s="1"/>
  <c r="K50" i="4"/>
  <c r="M50" i="4" s="1"/>
  <c r="L49" i="4"/>
  <c r="K49" i="4"/>
  <c r="M49" i="4" s="1"/>
  <c r="K48" i="4"/>
  <c r="M48" i="4" s="1"/>
  <c r="K47" i="4"/>
  <c r="M47" i="4" s="1"/>
  <c r="K45" i="4"/>
  <c r="M45" i="4" s="1"/>
  <c r="L44" i="4"/>
  <c r="K44" i="4"/>
  <c r="K43" i="4"/>
  <c r="K42" i="4"/>
  <c r="M42" i="4" s="1"/>
  <c r="K40" i="4"/>
  <c r="M40" i="4" s="1"/>
  <c r="L39" i="4"/>
  <c r="M39" i="4" s="1"/>
  <c r="K39" i="4"/>
  <c r="K38" i="4"/>
  <c r="K37" i="4"/>
  <c r="M37" i="4" s="1"/>
  <c r="K35" i="4"/>
  <c r="M35" i="4" s="1"/>
  <c r="L34" i="4"/>
  <c r="M34" i="4" s="1"/>
  <c r="K34" i="4"/>
  <c r="K33" i="4"/>
  <c r="M33" i="4" s="1"/>
  <c r="K32" i="4"/>
  <c r="M32" i="4" s="1"/>
  <c r="K29" i="4"/>
  <c r="M29" i="4" s="1"/>
  <c r="L28" i="4"/>
  <c r="K28" i="4"/>
  <c r="K27" i="4"/>
  <c r="M27" i="4" s="1"/>
  <c r="K26" i="4"/>
  <c r="K24" i="4"/>
  <c r="M24" i="4" s="1"/>
  <c r="L23" i="4"/>
  <c r="K23" i="4"/>
  <c r="K22" i="4"/>
  <c r="M22" i="4" s="1"/>
  <c r="K21" i="4"/>
  <c r="M21" i="4" s="1"/>
  <c r="K18" i="4"/>
  <c r="M18" i="4" s="1"/>
  <c r="L17" i="4"/>
  <c r="M17" i="4" s="1"/>
  <c r="K17" i="4"/>
  <c r="K16" i="4"/>
  <c r="M16" i="4" s="1"/>
  <c r="K15" i="4"/>
  <c r="M15" i="4" s="1"/>
  <c r="K13" i="4"/>
  <c r="M13" i="4" s="1"/>
  <c r="L12" i="4"/>
  <c r="K12" i="4"/>
  <c r="M12" i="4" s="1"/>
  <c r="K11" i="4"/>
  <c r="M11" i="4" s="1"/>
  <c r="K10" i="4"/>
  <c r="M10" i="4" s="1"/>
  <c r="K8" i="4"/>
  <c r="L7" i="4"/>
  <c r="K7" i="4"/>
  <c r="M7" i="4" s="1"/>
  <c r="K6" i="4"/>
  <c r="M6" i="4" s="1"/>
  <c r="K5" i="4"/>
  <c r="M5" i="4" s="1"/>
  <c r="M44" i="4" l="1"/>
  <c r="M23" i="4"/>
  <c r="M28" i="4"/>
  <c r="N55" i="4"/>
  <c r="N50" i="4"/>
  <c r="N45" i="4"/>
  <c r="N40" i="4"/>
  <c r="N35" i="4"/>
  <c r="N29" i="4"/>
  <c r="N24" i="4"/>
  <c r="N13" i="4"/>
  <c r="N18" i="4"/>
  <c r="H4" i="4"/>
  <c r="F51" i="4"/>
  <c r="F46" i="4"/>
  <c r="F41" i="4"/>
  <c r="F36" i="4"/>
  <c r="F31" i="4"/>
  <c r="F25" i="4"/>
  <c r="F20" i="4"/>
  <c r="F14" i="4"/>
  <c r="F9" i="4"/>
  <c r="F4" i="4"/>
  <c r="J6" i="4" l="1"/>
  <c r="E51" i="4" l="1"/>
  <c r="D51" i="4"/>
  <c r="C51" i="4"/>
  <c r="H46" i="4"/>
  <c r="E46" i="4"/>
  <c r="D46" i="4"/>
  <c r="C46" i="4"/>
  <c r="E41" i="4"/>
  <c r="D41" i="4"/>
  <c r="C41" i="4"/>
  <c r="H36" i="4"/>
  <c r="E36" i="4"/>
  <c r="D36" i="4"/>
  <c r="C36" i="4"/>
  <c r="H31" i="4"/>
  <c r="E31" i="4"/>
  <c r="D31" i="4"/>
  <c r="C31" i="4"/>
  <c r="E25" i="4"/>
  <c r="D25" i="4"/>
  <c r="C25" i="4"/>
  <c r="E20" i="4"/>
  <c r="D20" i="4"/>
  <c r="C20" i="4"/>
  <c r="E14" i="4"/>
  <c r="D14" i="4"/>
  <c r="C14" i="4"/>
  <c r="E9" i="4"/>
  <c r="D9" i="4"/>
  <c r="C9" i="4"/>
  <c r="J38" i="4" l="1"/>
  <c r="N38" i="4" s="1"/>
  <c r="J37" i="4"/>
  <c r="N37" i="4" s="1"/>
  <c r="J36" i="4"/>
  <c r="N36" i="4" s="1"/>
  <c r="J33" i="4"/>
  <c r="N33" i="4" s="1"/>
  <c r="J32" i="4"/>
  <c r="N32" i="4" s="1"/>
  <c r="J31" i="4"/>
  <c r="N31" i="4" s="1"/>
  <c r="J46" i="4"/>
  <c r="N46" i="4" s="1"/>
  <c r="J48" i="4"/>
  <c r="N48" i="4" s="1"/>
  <c r="J47" i="4"/>
  <c r="N47" i="4" s="1"/>
  <c r="G101" i="2"/>
  <c r="G16" i="2"/>
  <c r="G98" i="2"/>
  <c r="G117" i="2"/>
  <c r="G116" i="2"/>
  <c r="G115" i="2"/>
  <c r="G114" i="2"/>
  <c r="G113" i="2"/>
  <c r="G111" i="2"/>
  <c r="G110" i="2"/>
  <c r="G109" i="2"/>
  <c r="G107" i="2"/>
  <c r="G106" i="2"/>
  <c r="G104" i="2"/>
  <c r="G103" i="2"/>
  <c r="G102" i="2"/>
  <c r="G100" i="2"/>
  <c r="G26" i="2" s="1"/>
  <c r="H25" i="4" s="1"/>
  <c r="J26" i="4" s="1"/>
  <c r="N26" i="4" s="1"/>
  <c r="G97" i="2"/>
  <c r="G96" i="2"/>
  <c r="H41" i="4" s="1"/>
  <c r="G94" i="2"/>
  <c r="G93" i="2"/>
  <c r="G29" i="2" s="1"/>
  <c r="G92" i="2"/>
  <c r="G90" i="2"/>
  <c r="G89" i="2"/>
  <c r="G88" i="2"/>
  <c r="G87" i="2"/>
  <c r="G86" i="2"/>
  <c r="G84" i="2"/>
  <c r="G37" i="2" s="1"/>
  <c r="G82" i="2"/>
  <c r="G81" i="2"/>
  <c r="G80" i="2"/>
  <c r="G79" i="2"/>
  <c r="G78" i="2"/>
  <c r="G77" i="2"/>
  <c r="G75" i="2"/>
  <c r="G43" i="2" s="1"/>
  <c r="G74" i="2"/>
  <c r="G73" i="2"/>
  <c r="G72" i="2"/>
  <c r="G71" i="2"/>
  <c r="G70" i="2"/>
  <c r="G69" i="2"/>
  <c r="G68" i="2"/>
  <c r="G67" i="2"/>
  <c r="G55" i="2" s="1"/>
  <c r="G66" i="2"/>
  <c r="G65" i="2"/>
  <c r="G64" i="2"/>
  <c r="G63" i="2"/>
  <c r="G62" i="2"/>
  <c r="G60" i="2"/>
  <c r="G59" i="2"/>
  <c r="G58" i="2"/>
  <c r="G57" i="2"/>
  <c r="G56" i="2"/>
  <c r="G54" i="2"/>
  <c r="G53" i="2"/>
  <c r="G52" i="2"/>
  <c r="G51" i="2"/>
  <c r="G50" i="2"/>
  <c r="G49" i="2"/>
  <c r="G48" i="2"/>
  <c r="H9" i="4" s="1"/>
  <c r="J10" i="4" s="1"/>
  <c r="N10" i="4" s="1"/>
  <c r="G47" i="2"/>
  <c r="G45" i="2"/>
  <c r="H14" i="4" s="1"/>
  <c r="J16" i="4" s="1"/>
  <c r="N16" i="4" s="1"/>
  <c r="G44" i="2"/>
  <c r="G38" i="2"/>
  <c r="G33" i="2"/>
  <c r="G83" i="2" s="1"/>
  <c r="G32" i="2"/>
  <c r="G85" i="2" s="1"/>
  <c r="G30" i="2"/>
  <c r="G24" i="2"/>
  <c r="G18" i="2"/>
  <c r="G12" i="2"/>
  <c r="G28" i="2"/>
  <c r="G27" i="2"/>
  <c r="G23" i="2"/>
  <c r="G91" i="2" s="1"/>
  <c r="G22" i="2"/>
  <c r="G31" i="2" s="1"/>
  <c r="G21" i="2"/>
  <c r="G20" i="2"/>
  <c r="G95" i="2" s="1"/>
  <c r="G19" i="2"/>
  <c r="G17" i="2"/>
  <c r="H20" i="4" s="1"/>
  <c r="J22" i="4" s="1"/>
  <c r="N22" i="4" s="1"/>
  <c r="G15" i="2"/>
  <c r="G14" i="2"/>
  <c r="G105" i="2" s="1"/>
  <c r="G13" i="2"/>
  <c r="G11" i="2"/>
  <c r="G108" i="2" s="1"/>
  <c r="G9" i="2"/>
  <c r="G8" i="2"/>
  <c r="E96" i="2"/>
  <c r="G41" i="4" s="1"/>
  <c r="E95" i="2"/>
  <c r="G5" i="2"/>
  <c r="G41" i="2" s="1"/>
  <c r="G4" i="2"/>
  <c r="G40" i="2" s="1"/>
  <c r="G3" i="2"/>
  <c r="G39" i="2" s="1"/>
  <c r="H51" i="4" l="1"/>
  <c r="J52" i="4" s="1"/>
  <c r="N52" i="4" s="1"/>
  <c r="H56" i="4"/>
  <c r="J25" i="4"/>
  <c r="N25" i="4" s="1"/>
  <c r="J27" i="4"/>
  <c r="N27" i="4" s="1"/>
  <c r="J14" i="4"/>
  <c r="N14" i="4" s="1"/>
  <c r="J15" i="4"/>
  <c r="N15" i="4" s="1"/>
  <c r="J11" i="4"/>
  <c r="N11" i="4" s="1"/>
  <c r="J21" i="4"/>
  <c r="N21" i="4" s="1"/>
  <c r="J9" i="4"/>
  <c r="N9" i="4" s="1"/>
  <c r="J20" i="4"/>
  <c r="N20" i="4" s="1"/>
  <c r="J44" i="4"/>
  <c r="N44" i="4" s="1"/>
  <c r="J43" i="4"/>
  <c r="N43" i="4" s="1"/>
  <c r="J42" i="4"/>
  <c r="N42" i="4" s="1"/>
  <c r="J41" i="4"/>
  <c r="N41" i="4" s="1"/>
  <c r="G34" i="2"/>
  <c r="G35" i="2"/>
  <c r="G36" i="2"/>
  <c r="G7" i="2"/>
  <c r="E4" i="4"/>
  <c r="J5" i="4" s="1"/>
  <c r="N5" i="4" s="1"/>
  <c r="E82" i="2"/>
  <c r="E117" i="2"/>
  <c r="E116" i="2"/>
  <c r="E115" i="2"/>
  <c r="E114" i="2"/>
  <c r="E113" i="2"/>
  <c r="E112" i="2"/>
  <c r="G36" i="4" s="1"/>
  <c r="J39" i="4" s="1"/>
  <c r="N39" i="4" s="1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G46" i="4" s="1"/>
  <c r="J49" i="4" s="1"/>
  <c r="N49" i="4" s="1"/>
  <c r="E98" i="2"/>
  <c r="E97" i="2"/>
  <c r="E94" i="2"/>
  <c r="E93" i="2"/>
  <c r="E92" i="2"/>
  <c r="E91" i="2"/>
  <c r="E86" i="2"/>
  <c r="E90" i="2"/>
  <c r="E89" i="2"/>
  <c r="E88" i="2"/>
  <c r="E87" i="2"/>
  <c r="E85" i="2"/>
  <c r="E84" i="2"/>
  <c r="E83" i="2"/>
  <c r="E81" i="2"/>
  <c r="E80" i="2"/>
  <c r="E79" i="2"/>
  <c r="E78" i="2"/>
  <c r="E77" i="2"/>
  <c r="E76" i="2"/>
  <c r="G31" i="4" s="1"/>
  <c r="J34" i="4" s="1"/>
  <c r="N34" i="4" s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G9" i="4" s="1"/>
  <c r="J12" i="4" s="1"/>
  <c r="N12" i="4" s="1"/>
  <c r="E47" i="2"/>
  <c r="E46" i="2"/>
  <c r="E45" i="2"/>
  <c r="G14" i="4" s="1"/>
  <c r="J17" i="4" s="1"/>
  <c r="N17" i="4" s="1"/>
  <c r="E44" i="2"/>
  <c r="E43" i="2"/>
  <c r="F42" i="2"/>
  <c r="D42" i="2"/>
  <c r="C42" i="2"/>
  <c r="E42" i="2" s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G25" i="4" s="1"/>
  <c r="J28" i="4" s="1"/>
  <c r="N28" i="4" s="1"/>
  <c r="E25" i="2"/>
  <c r="E24" i="2"/>
  <c r="E23" i="2"/>
  <c r="E22" i="2"/>
  <c r="E21" i="2"/>
  <c r="E20" i="2"/>
  <c r="E19" i="2"/>
  <c r="E18" i="2"/>
  <c r="E17" i="2"/>
  <c r="G20" i="4" s="1"/>
  <c r="J23" i="4" s="1"/>
  <c r="N23" i="4" s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J53" i="4" l="1"/>
  <c r="N53" i="4" s="1"/>
  <c r="G56" i="4"/>
  <c r="J59" i="4" s="1"/>
  <c r="N59" i="4" s="1"/>
  <c r="G51" i="4"/>
  <c r="J54" i="4" s="1"/>
  <c r="N54" i="4" s="1"/>
  <c r="J51" i="4"/>
  <c r="N51" i="4" s="1"/>
  <c r="J56" i="4"/>
  <c r="N56" i="4" s="1"/>
  <c r="J57" i="4"/>
  <c r="N57" i="4" s="1"/>
  <c r="J58" i="4"/>
  <c r="N58" i="4" s="1"/>
  <c r="C4" i="4"/>
  <c r="B7" i="5" s="1"/>
  <c r="D4" i="4"/>
  <c r="J4" i="4" s="1"/>
  <c r="N4" i="4" s="1"/>
  <c r="G4" i="4"/>
  <c r="J7" i="4" s="1"/>
  <c r="C10" i="5" l="1"/>
  <c r="C7" i="5" l="1"/>
  <c r="C8" i="5" s="1"/>
  <c r="N7" i="4" l="1"/>
  <c r="N6" i="4"/>
  <c r="N8" i="4" l="1"/>
</calcChain>
</file>

<file path=xl/sharedStrings.xml><?xml version="1.0" encoding="utf-8"?>
<sst xmlns="http://schemas.openxmlformats.org/spreadsheetml/2006/main" count="364" uniqueCount="184">
  <si>
    <t>WALUTA</t>
  </si>
  <si>
    <t>5 osób</t>
  </si>
  <si>
    <t>Afganistan</t>
  </si>
  <si>
    <t>EUR</t>
  </si>
  <si>
    <t>Albania</t>
  </si>
  <si>
    <t>Algieria</t>
  </si>
  <si>
    <t>Andora (jak w Hiszpanii)</t>
  </si>
  <si>
    <t>Angola</t>
  </si>
  <si>
    <t>USD</t>
  </si>
  <si>
    <t>Arabia Saudyjska</t>
  </si>
  <si>
    <t>Argentyna</t>
  </si>
  <si>
    <t>Armenia</t>
  </si>
  <si>
    <t>Australia</t>
  </si>
  <si>
    <t>AUD</t>
  </si>
  <si>
    <t>Austria</t>
  </si>
  <si>
    <t>Azerbejdżan</t>
  </si>
  <si>
    <t>Bangladesz</t>
  </si>
  <si>
    <t>Belgia</t>
  </si>
  <si>
    <t>Białoruś</t>
  </si>
  <si>
    <t>Bośnia i Hercegowina</t>
  </si>
  <si>
    <t>Brazylia</t>
  </si>
  <si>
    <t>Bułgaria</t>
  </si>
  <si>
    <t>Chile</t>
  </si>
  <si>
    <t>Chiny</t>
  </si>
  <si>
    <t>Chiny/Hongkong</t>
  </si>
  <si>
    <t>Chorwacja</t>
  </si>
  <si>
    <t>Cypr</t>
  </si>
  <si>
    <t>Czechy</t>
  </si>
  <si>
    <t>Dania</t>
  </si>
  <si>
    <t>DKK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</si>
  <si>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</si>
  <si>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</si>
  <si>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</si>
  <si>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</si>
  <si>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</si>
  <si>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</si>
  <si>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</si>
  <si>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</si>
  <si>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</si>
  <si>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Indie</t>
  </si>
  <si>
    <t>Indonezja</t>
  </si>
  <si>
    <t>Irak</t>
  </si>
  <si>
    <t>Iran</t>
  </si>
  <si>
    <t>Irlandia</t>
  </si>
  <si>
    <t>Islandia</t>
  </si>
  <si>
    <t>Izrael</t>
  </si>
  <si>
    <t>Japonia</t>
  </si>
  <si>
    <t>JPY</t>
  </si>
  <si>
    <t>Jemen</t>
  </si>
  <si>
    <t>Jordania</t>
  </si>
  <si>
    <t>Kambodża</t>
  </si>
  <si>
    <t>Kanada</t>
  </si>
  <si>
    <t>CAD</t>
  </si>
  <si>
    <t>Katar</t>
  </si>
  <si>
    <t>Kazachstan</t>
  </si>
  <si>
    <t>Kenia</t>
  </si>
  <si>
    <t>Kirgistan</t>
  </si>
  <si>
    <t>Kolumbia</t>
  </si>
  <si>
    <t>Kongo, Demokratyczna Republika Konga</t>
  </si>
  <si>
    <t>Korea Południowa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</si>
  <si>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</si>
  <si>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</si>
  <si>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</si>
  <si>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</si>
  <si>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</si>
  <si>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</si>
  <si>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</si>
  <si>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</si>
  <si>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CHF</t>
  </si>
  <si>
    <t>Litwa</t>
  </si>
  <si>
    <t>Luksemburg jak w Belgii</t>
  </si>
  <si>
    <t>Łotwa</t>
  </si>
  <si>
    <t>Macedonia</t>
  </si>
  <si>
    <t>Malezja</t>
  </si>
  <si>
    <t>Malta</t>
  </si>
  <si>
    <t>Maroko</t>
  </si>
  <si>
    <t>Meksyk</t>
  </si>
  <si>
    <t>Mołdowa</t>
  </si>
  <si>
    <t>Monako jak we Francji</t>
  </si>
  <si>
    <t>Mongolia</t>
  </si>
  <si>
    <t>Niderlandy</t>
  </si>
  <si>
    <t>Niemcy</t>
  </si>
  <si>
    <t>Nigeria</t>
  </si>
  <si>
    <t>Norwegia</t>
  </si>
  <si>
    <t>NOK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</si>
  <si>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</si>
  <si>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</si>
  <si>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</si>
  <si>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</si>
  <si>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</si>
  <si>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</si>
  <si>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</si>
  <si>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Republika Południowej Afryki (RPA)</t>
  </si>
  <si>
    <t>Rosja</t>
  </si>
  <si>
    <t>Rumunia</t>
  </si>
  <si>
    <t>San Marino jak we Włoszech</t>
  </si>
  <si>
    <t>Senegal</t>
  </si>
  <si>
    <t>Republika Serbii i Republika Czarnogóry</t>
  </si>
  <si>
    <t>Singapur</t>
  </si>
  <si>
    <t>Słowacja</t>
  </si>
  <si>
    <t>Słowenia</t>
  </si>
  <si>
    <t>Stany Zjednoczone Ameryki Północnej (USA)</t>
  </si>
  <si>
    <t>Syria</t>
  </si>
  <si>
    <t>Szwajcaria</t>
  </si>
  <si>
    <t>Szwecja</t>
  </si>
  <si>
    <t>SEK</t>
  </si>
  <si>
    <t>Tadżykistan</t>
  </si>
  <si>
    <t>Tajlandia</t>
  </si>
  <si>
    <t>Tajwan</t>
  </si>
  <si>
    <t>Tanzania</t>
  </si>
  <si>
    <t>Tunezja</t>
  </si>
  <si>
    <t>Turcja</t>
  </si>
  <si>
    <t>Turkmenistan</t>
  </si>
  <si>
    <t>Ukraina</t>
  </si>
  <si>
    <t>Urugwaj</t>
  </si>
  <si>
    <t>Uzbekistan</t>
  </si>
  <si>
    <t>Wenezuela</t>
  </si>
  <si>
    <t>Węgry</t>
  </si>
  <si>
    <t>Wielka Brytania</t>
  </si>
  <si>
    <t>GBP</t>
  </si>
  <si>
    <t>Wietnam</t>
  </si>
  <si>
    <t>Włochy</t>
  </si>
  <si>
    <t>Wybrzeże Kości Słoniowej</t>
  </si>
  <si>
    <t>Zimbabwe</t>
  </si>
  <si>
    <t>Zjednoczone Emiraty Arabskie (ZEA)</t>
  </si>
  <si>
    <t>Państwa inne niż wymienione</t>
  </si>
  <si>
    <t>Lp.</t>
  </si>
  <si>
    <t>1.</t>
  </si>
  <si>
    <t>KRAJE</t>
  </si>
  <si>
    <t>Kwota diety
1 os.</t>
  </si>
  <si>
    <t>Kwota limitu na nocleg
1 os.</t>
  </si>
  <si>
    <t>Dojazdy komunikacją miejscową - 10%
1 os.</t>
  </si>
  <si>
    <t>Ryczałt na dojazd z i do dworca
1 os.</t>
  </si>
  <si>
    <t xml:space="preserve">ILOŚĆ DNI </t>
  </si>
  <si>
    <t>ILOŚĆ OSÓB</t>
  </si>
  <si>
    <t>Koszty w PLN:</t>
  </si>
  <si>
    <t>Stany Zjednoczone Ameryki Północnej (USA): Nowy Jork</t>
  </si>
  <si>
    <t>Stany Zjednoczone Ameryki Północnej (USA): Waszyngton</t>
  </si>
  <si>
    <t>kurs</t>
  </si>
  <si>
    <t>KURS NBP z 31.01.2017</t>
  </si>
  <si>
    <t>G2</t>
  </si>
  <si>
    <t>G6</t>
  </si>
  <si>
    <t>G10</t>
  </si>
  <si>
    <t>G25</t>
  </si>
  <si>
    <t>G42</t>
  </si>
  <si>
    <t>G46</t>
  </si>
  <si>
    <t>G61</t>
  </si>
  <si>
    <t>G76</t>
  </si>
  <si>
    <t>G99</t>
  </si>
  <si>
    <t>G112</t>
  </si>
  <si>
    <t>Wyliczenie stawki jednostkowej</t>
  </si>
  <si>
    <t>KRAJ: CEL PODRÓŻY</t>
  </si>
  <si>
    <t xml:space="preserve">PAŃSTWO: 
CEL PODRÓŻY </t>
  </si>
  <si>
    <t>STAWKA JEDNOSTKOWA DLA 1 OSOBY W PLN</t>
  </si>
  <si>
    <t>4.</t>
  </si>
  <si>
    <t>2.</t>
  </si>
  <si>
    <t>7.</t>
  </si>
  <si>
    <t>3.</t>
  </si>
  <si>
    <t>5.</t>
  </si>
  <si>
    <t>6.</t>
  </si>
  <si>
    <t>8.</t>
  </si>
  <si>
    <r>
      <t xml:space="preserve">stawka jednostkowa I - </t>
    </r>
    <r>
      <rPr>
        <b/>
        <sz val="10"/>
        <color theme="1"/>
        <rFont val="Calibri"/>
        <family val="2"/>
        <charset val="238"/>
        <scheme val="minor"/>
      </rPr>
      <t>DIETY</t>
    </r>
  </si>
  <si>
    <r>
      <t>stawka jednostkowa II -</t>
    </r>
    <r>
      <rPr>
        <b/>
        <sz val="10"/>
        <color theme="1"/>
        <rFont val="Calibri"/>
        <family val="2"/>
        <charset val="238"/>
        <scheme val="minor"/>
      </rPr>
      <t xml:space="preserve"> NOCLEGI</t>
    </r>
  </si>
  <si>
    <r>
      <t xml:space="preserve">stawka jednostkowa IV - </t>
    </r>
    <r>
      <rPr>
        <b/>
        <sz val="10"/>
        <color theme="1"/>
        <rFont val="Calibri"/>
        <family val="2"/>
        <charset val="238"/>
        <scheme val="minor"/>
      </rPr>
      <t>PRZEJAZDY</t>
    </r>
  </si>
  <si>
    <r>
      <t xml:space="preserve">DOJAZD
 - </t>
    </r>
    <r>
      <rPr>
        <sz val="10"/>
        <color theme="1"/>
        <rFont val="Calibri"/>
        <family val="2"/>
        <charset val="238"/>
        <scheme val="minor"/>
      </rPr>
      <t xml:space="preserve">wysokość limitu przysługująca </t>
    </r>
    <r>
      <rPr>
        <b/>
        <sz val="10"/>
        <color theme="1"/>
        <rFont val="Calibri"/>
        <family val="2"/>
        <charset val="238"/>
        <scheme val="minor"/>
      </rPr>
      <t>na podróż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</si>
  <si>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stawka jednostkowa V - </t>
    </r>
    <r>
      <rPr>
        <b/>
        <sz val="10"/>
        <color theme="1"/>
        <rFont val="Calibri"/>
        <family val="2"/>
        <charset val="238"/>
        <scheme val="minor"/>
      </rPr>
      <t>INNE</t>
    </r>
  </si>
  <si>
    <r>
      <t>DIETY 
-</t>
    </r>
    <r>
      <rPr>
        <sz val="10"/>
        <color theme="1"/>
        <rFont val="Calibri"/>
        <family val="2"/>
        <charset val="238"/>
        <scheme val="minor"/>
      </rPr>
      <t xml:space="preserve"> wysokość diety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</si>
  <si>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NOCLEGI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nocleg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</si>
  <si>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PRZEJAZDY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</si>
  <si>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t>Rodzaj stawki jednostkowej</t>
  </si>
  <si>
    <r>
      <t xml:space="preserve">stawka jednostkowa III - </t>
    </r>
    <r>
      <rPr>
        <b/>
        <sz val="10"/>
        <color theme="1"/>
        <rFont val="Calibri"/>
        <family val="2"/>
        <charset val="238"/>
        <scheme val="minor"/>
      </rPr>
      <t>DOJAZD</t>
    </r>
  </si>
  <si>
    <r>
      <t>stawka jednostkowa I -</t>
    </r>
    <r>
      <rPr>
        <b/>
        <sz val="10"/>
        <color theme="1"/>
        <rFont val="Calibri"/>
        <family val="2"/>
        <charset val="238"/>
        <scheme val="minor"/>
      </rPr>
      <t xml:space="preserve"> DIETY</t>
    </r>
  </si>
  <si>
    <r>
      <t xml:space="preserve">stawka jednostkowa II - </t>
    </r>
    <r>
      <rPr>
        <b/>
        <sz val="10"/>
        <color theme="1"/>
        <rFont val="Calibri"/>
        <family val="2"/>
        <charset val="238"/>
        <scheme val="minor"/>
      </rPr>
      <t>NOCLEGI</t>
    </r>
  </si>
  <si>
    <t>Liczba osób w podróży</t>
  </si>
  <si>
    <t>Liczba dób w podróży</t>
  </si>
  <si>
    <t>Wysokość limitów wynika z rozporządzenia Ministra Pracy i Polityki Społecznej z dnia 29 stycznia 2013 r. w sprawie należności przysługujących pracownikowi zatrudnionemu w państwowej lub samorządowej jednostce sfery budżetowej z tytułu podróży służbowej (Dz. U. z 2013 r. poz. 167)</t>
  </si>
  <si>
    <t>Planowana ilość/Liczba stawek</t>
  </si>
  <si>
    <t>Wartość kosztów</t>
  </si>
  <si>
    <r>
      <t xml:space="preserve">1. Wartość kosztów </t>
    </r>
    <r>
      <rPr>
        <sz val="10"/>
        <color theme="1"/>
        <rFont val="Calibri"/>
        <family val="2"/>
        <charset val="238"/>
        <scheme val="minor"/>
      </rPr>
      <t>stanowi iloczyn STAWKI JEDNOSTKOWEJ DLA 1 OSOBY W PLN (kolumna J) i planowanej ilości/liczby stawek (kolumna M): J*M.</t>
    </r>
    <r>
      <rPr>
        <b/>
        <sz val="10"/>
        <color theme="1"/>
        <rFont val="Calibri"/>
        <family val="2"/>
        <charset val="238"/>
        <scheme val="minor"/>
      </rPr>
      <t xml:space="preserve">
2. Planowana ilość </t>
    </r>
    <r>
      <rPr>
        <sz val="10"/>
        <color theme="1"/>
        <rFont val="Calibri"/>
        <family val="2"/>
        <charset val="238"/>
        <scheme val="minor"/>
      </rPr>
      <t xml:space="preserve">stanowi sumę iloczynów liczby dób w podrózy zagranicznej poszczególnych osób dla diet, noclegów i przejazdów. W przypadku dojazdów i innych wydatków planowana ilość odpowiada liczbie osób w podróży. </t>
    </r>
    <r>
      <rPr>
        <b/>
        <sz val="10"/>
        <color theme="1"/>
        <rFont val="Calibri"/>
        <family val="2"/>
        <charset val="238"/>
        <scheme val="minor"/>
      </rPr>
      <t>Planowana ilość to Liczba stawek, które należy wpisać we wniosku o dofinansowanie.</t>
    </r>
  </si>
  <si>
    <r>
      <rPr>
        <b/>
        <sz val="10"/>
        <color theme="1"/>
        <rFont val="Calibri"/>
        <family val="2"/>
        <charset val="238"/>
        <scheme val="minor"/>
      </rPr>
      <t xml:space="preserve">PRZYKŁAD: </t>
    </r>
    <r>
      <rPr>
        <sz val="10"/>
        <color theme="1"/>
        <rFont val="Calibri"/>
        <family val="2"/>
        <charset val="238"/>
        <scheme val="minor"/>
      </rPr>
      <t>Jeśli wnioskodawca przewiduje różny okres trwania podróży zagranicznej poszczególnych pracowników należy to uwzględnić w kalkulacji. Przykładowo w podróży zagranicznej planowany jest udział 3 osób, w tym jedna osoba będzie 3 dni w delegacji, a dwie osoby przez 6 dni. Planowana ilość/Liczba stawek wynosi więc 15 = (1*3) + (2*6).
Informacje nt korzystania z kalkulatora są ponadto zawarte w Instrukcji wypełniania wniosku o dofinansowanie projekti.</t>
    </r>
  </si>
  <si>
    <t>Zadanie nr 1</t>
  </si>
  <si>
    <t>Zadanie nr 2</t>
  </si>
  <si>
    <t xml:space="preserve">Zadanie n </t>
  </si>
  <si>
    <t>KURS NBP z 28.01.2019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</si>
</sst>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_ ;[Red]\-#,##0.00\ "/>
    <numFmt numFmtId="166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2" xfId="0" quotePrefix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3" borderId="2" xfId="0" quotePrefix="1" applyFill="1" applyBorder="1"/>
    <xf numFmtId="165" fontId="0" fillId="0" borderId="0" xfId="0" applyNumberFormat="1" applyAlignment="1">
      <alignment wrapText="1"/>
    </xf>
    <xf numFmtId="166" fontId="0" fillId="0" borderId="2" xfId="0" applyNumberFormat="1" applyBorder="1" applyAlignment="1">
      <alignment horizontal="center" wrapText="1"/>
    </xf>
    <xf numFmtId="166" fontId="0" fillId="4" borderId="2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Normal="100" workbookViewId="0">
      <pane xSplit="8" ySplit="2" topLeftCell="I48" activePane="bottomRight" state="frozen"/>
      <selection pane="topRight" activeCell="I1" sqref="I1"/>
      <selection pane="bottomLeft" activeCell="A3" sqref="A3"/>
      <selection pane="bottomRight" activeCell="B4" sqref="B4"/>
    </sheetView>
  </sheetViews>
  <sheetFormatPr defaultColWidth="9.140625" defaultRowHeight="12.75" x14ac:dyDescent="0.25"/>
  <cols>
    <col min="1" max="1" width="5.7109375" style="36" customWidth="1"/>
    <col min="2" max="2" width="18.7109375" style="48" customWidth="1"/>
    <col min="3" max="3" width="8.7109375" style="36" customWidth="1"/>
    <col min="4" max="5" width="12.7109375" style="44" customWidth="1"/>
    <col min="6" max="6" width="12.7109375" style="36" customWidth="1"/>
    <col min="7" max="7" width="12.7109375" style="44" customWidth="1"/>
    <col min="8" max="8" width="10.7109375" style="67" customWidth="1"/>
    <col min="9" max="9" width="20.7109375" style="45" customWidth="1"/>
    <col min="10" max="10" width="12.7109375" style="36" customWidth="1"/>
    <col min="11" max="11" width="12.7109375" style="46" customWidth="1"/>
    <col min="12" max="12" width="12.7109375" style="36" customWidth="1"/>
    <col min="13" max="13" width="12.7109375" style="49" customWidth="1"/>
    <col min="14" max="14" width="12.7109375" style="46" customWidth="1"/>
    <col min="15" max="15" width="50.7109375" style="36" customWidth="1"/>
    <col min="16" max="16384" width="9.140625" style="36"/>
  </cols>
  <sheetData>
    <row r="1" spans="1:18" ht="133.5" customHeight="1" x14ac:dyDescent="0.25">
      <c r="A1" s="78" t="s">
        <v>126</v>
      </c>
      <c r="B1" s="33" t="s">
        <v>152</v>
      </c>
      <c r="C1" s="33" t="s">
        <v>0</v>
      </c>
      <c r="D1" s="34" t="s">
        <v>166</v>
      </c>
      <c r="E1" s="34" t="s">
        <v>167</v>
      </c>
      <c r="F1" s="33" t="s">
        <v>164</v>
      </c>
      <c r="G1" s="34" t="s">
        <v>168</v>
      </c>
      <c r="H1" s="74" t="s">
        <v>183</v>
      </c>
      <c r="I1" s="76" t="s">
        <v>169</v>
      </c>
      <c r="J1" s="78" t="s">
        <v>153</v>
      </c>
      <c r="K1" s="71" t="s">
        <v>178</v>
      </c>
      <c r="L1" s="72"/>
      <c r="M1" s="72"/>
      <c r="N1" s="73"/>
      <c r="O1" s="61" t="s">
        <v>179</v>
      </c>
      <c r="P1" s="62"/>
      <c r="Q1" s="62"/>
      <c r="R1" s="63"/>
    </row>
    <row r="2" spans="1:18" ht="38.1" customHeight="1" x14ac:dyDescent="0.25">
      <c r="A2" s="79"/>
      <c r="B2" s="80" t="s">
        <v>175</v>
      </c>
      <c r="C2" s="81"/>
      <c r="D2" s="81"/>
      <c r="E2" s="81"/>
      <c r="F2" s="81"/>
      <c r="G2" s="82"/>
      <c r="H2" s="75"/>
      <c r="I2" s="77"/>
      <c r="J2" s="79"/>
      <c r="K2" s="35" t="s">
        <v>173</v>
      </c>
      <c r="L2" s="35" t="s">
        <v>174</v>
      </c>
      <c r="M2" s="60" t="s">
        <v>176</v>
      </c>
      <c r="N2" s="59" t="s">
        <v>177</v>
      </c>
    </row>
    <row r="3" spans="1:18" ht="38.1" customHeight="1" x14ac:dyDescent="0.25">
      <c r="A3" s="71" t="s">
        <v>180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8" ht="25.5" x14ac:dyDescent="0.25">
      <c r="A4" s="37" t="s">
        <v>127</v>
      </c>
      <c r="B4" s="47" t="s">
        <v>27</v>
      </c>
      <c r="C4" s="40" t="str">
        <f>VLOOKUP($B4,Arkusz2!$A:$G,2,0)</f>
        <v>EUR</v>
      </c>
      <c r="D4" s="54">
        <f>VLOOKUP($B4,Arkusz2!$A:$G,3,0)</f>
        <v>41</v>
      </c>
      <c r="E4" s="54">
        <f>VLOOKUP($B4,Arkusz2!$A:$G,4,0)</f>
        <v>120</v>
      </c>
      <c r="F4" s="54">
        <f>VLOOKUP($B4,Arkusz2!$A:$G,6,0)</f>
        <v>41</v>
      </c>
      <c r="G4" s="39">
        <f>VLOOKUP($B4,Arkusz2!$A:$G,5,0)</f>
        <v>4.1000000000000005</v>
      </c>
      <c r="H4" s="66">
        <f>VLOOKUP($B4,Arkusz2!$A:$G,7,0)</f>
        <v>4.2885</v>
      </c>
      <c r="I4" s="38" t="s">
        <v>161</v>
      </c>
      <c r="J4" s="39">
        <f>H4*D4</f>
        <v>175.82849999999999</v>
      </c>
      <c r="K4" s="50">
        <v>2</v>
      </c>
      <c r="L4" s="50">
        <v>2</v>
      </c>
      <c r="M4" s="40">
        <f>K4*L4</f>
        <v>4</v>
      </c>
      <c r="N4" s="58">
        <f>M4*J4</f>
        <v>703.31399999999996</v>
      </c>
    </row>
    <row r="5" spans="1:18" ht="25.5" x14ac:dyDescent="0.25">
      <c r="A5" s="40"/>
      <c r="B5" s="53"/>
      <c r="C5" s="40"/>
      <c r="D5" s="54"/>
      <c r="E5" s="54"/>
      <c r="F5" s="54"/>
      <c r="G5" s="39"/>
      <c r="H5" s="66"/>
      <c r="I5" s="38" t="s">
        <v>162</v>
      </c>
      <c r="J5" s="39">
        <f>H4*E4</f>
        <v>514.62</v>
      </c>
      <c r="K5" s="51">
        <f>K4</f>
        <v>2</v>
      </c>
      <c r="L5" s="50">
        <v>1</v>
      </c>
      <c r="M5" s="40">
        <f>K5*L5</f>
        <v>2</v>
      </c>
      <c r="N5" s="58">
        <f>M5*J5</f>
        <v>1029.24</v>
      </c>
    </row>
    <row r="6" spans="1:18" ht="25.5" x14ac:dyDescent="0.25">
      <c r="A6" s="40"/>
      <c r="B6" s="53"/>
      <c r="C6" s="40"/>
      <c r="D6" s="54"/>
      <c r="E6" s="54"/>
      <c r="F6" s="54"/>
      <c r="G6" s="39"/>
      <c r="H6" s="66"/>
      <c r="I6" s="38" t="s">
        <v>170</v>
      </c>
      <c r="J6" s="39">
        <f>H4*F4</f>
        <v>175.82849999999999</v>
      </c>
      <c r="K6" s="51">
        <f>K4</f>
        <v>2</v>
      </c>
      <c r="L6" s="57"/>
      <c r="M6" s="40">
        <f>K6</f>
        <v>2</v>
      </c>
      <c r="N6" s="58">
        <f t="shared" ref="N6:N8" si="0">M6*J6</f>
        <v>351.65699999999998</v>
      </c>
    </row>
    <row r="7" spans="1:18" ht="25.5" x14ac:dyDescent="0.25">
      <c r="A7" s="40"/>
      <c r="B7" s="53"/>
      <c r="C7" s="40"/>
      <c r="D7" s="54"/>
      <c r="E7" s="54"/>
      <c r="F7" s="54"/>
      <c r="G7" s="39"/>
      <c r="H7" s="66"/>
      <c r="I7" s="38" t="s">
        <v>163</v>
      </c>
      <c r="J7" s="39">
        <f>H4*G4</f>
        <v>17.582850000000001</v>
      </c>
      <c r="K7" s="51">
        <f>K4</f>
        <v>2</v>
      </c>
      <c r="L7" s="51">
        <f>L4</f>
        <v>2</v>
      </c>
      <c r="M7" s="40">
        <f>K7*L7</f>
        <v>4</v>
      </c>
      <c r="N7" s="58">
        <f t="shared" ref="N7" si="1">M7*J7</f>
        <v>70.331400000000002</v>
      </c>
    </row>
    <row r="8" spans="1:18" ht="25.5" x14ac:dyDescent="0.25">
      <c r="A8" s="40"/>
      <c r="B8" s="53"/>
      <c r="C8" s="40"/>
      <c r="D8" s="54"/>
      <c r="E8" s="54"/>
      <c r="F8" s="54"/>
      <c r="G8" s="39"/>
      <c r="H8" s="66"/>
      <c r="I8" s="38" t="s">
        <v>165</v>
      </c>
      <c r="J8" s="65">
        <v>430</v>
      </c>
      <c r="K8" s="51">
        <f>K4</f>
        <v>2</v>
      </c>
      <c r="L8" s="57"/>
      <c r="M8" s="40">
        <f>K8</f>
        <v>2</v>
      </c>
      <c r="N8" s="58">
        <f t="shared" si="0"/>
        <v>860</v>
      </c>
    </row>
    <row r="9" spans="1:18" ht="25.5" x14ac:dyDescent="0.25">
      <c r="A9" s="37" t="s">
        <v>155</v>
      </c>
      <c r="B9" s="47" t="s">
        <v>54</v>
      </c>
      <c r="C9" s="43" t="str">
        <f>VLOOKUP($B9,Arkusz2!$A:$G,2,0)</f>
        <v>EUR</v>
      </c>
      <c r="D9" s="56">
        <f>VLOOKUP($B9,Arkusz2!$A:$G,3,0)</f>
        <v>41</v>
      </c>
      <c r="E9" s="56">
        <f>VLOOKUP($B9,Arkusz2!$A:$G,4,0)</f>
        <v>140</v>
      </c>
      <c r="F9" s="56">
        <f>VLOOKUP($B9,Arkusz2!$A:$G,6,0)</f>
        <v>41</v>
      </c>
      <c r="G9" s="42">
        <f>VLOOKUP($B9,Arkusz2!$A:$G,5,0)</f>
        <v>4.1000000000000005</v>
      </c>
      <c r="H9" s="66">
        <f>VLOOKUP($B9,Arkusz2!$A:$G,7,0)</f>
        <v>4.2885</v>
      </c>
      <c r="I9" s="41" t="s">
        <v>171</v>
      </c>
      <c r="J9" s="42">
        <f>H9*D9</f>
        <v>175.82849999999999</v>
      </c>
      <c r="K9" s="50">
        <v>2</v>
      </c>
      <c r="L9" s="50">
        <v>3</v>
      </c>
      <c r="M9" s="43">
        <f>K9*L9</f>
        <v>6</v>
      </c>
      <c r="N9" s="58">
        <f>M9*J9</f>
        <v>1054.971</v>
      </c>
    </row>
    <row r="10" spans="1:18" ht="25.5" x14ac:dyDescent="0.25">
      <c r="A10" s="43"/>
      <c r="B10" s="55"/>
      <c r="C10" s="43"/>
      <c r="D10" s="56"/>
      <c r="E10" s="56"/>
      <c r="F10" s="56"/>
      <c r="G10" s="42"/>
      <c r="H10" s="66"/>
      <c r="I10" s="41" t="s">
        <v>172</v>
      </c>
      <c r="J10" s="42">
        <f>H9*E9</f>
        <v>600.39</v>
      </c>
      <c r="K10" s="52">
        <f>K9</f>
        <v>2</v>
      </c>
      <c r="L10" s="50">
        <v>2</v>
      </c>
      <c r="M10" s="43">
        <f>K10*L10</f>
        <v>4</v>
      </c>
      <c r="N10" s="58">
        <f>M10*J10</f>
        <v>2401.56</v>
      </c>
    </row>
    <row r="11" spans="1:18" ht="25.5" x14ac:dyDescent="0.25">
      <c r="A11" s="43"/>
      <c r="B11" s="55"/>
      <c r="C11" s="43"/>
      <c r="D11" s="56"/>
      <c r="E11" s="56"/>
      <c r="F11" s="56"/>
      <c r="G11" s="42"/>
      <c r="H11" s="66"/>
      <c r="I11" s="41" t="s">
        <v>170</v>
      </c>
      <c r="J11" s="42">
        <f>H9*F9</f>
        <v>175.82849999999999</v>
      </c>
      <c r="K11" s="52">
        <f>K9</f>
        <v>2</v>
      </c>
      <c r="L11" s="57"/>
      <c r="M11" s="43">
        <f>K11</f>
        <v>2</v>
      </c>
      <c r="N11" s="58">
        <f>M11*J11</f>
        <v>351.65699999999998</v>
      </c>
    </row>
    <row r="12" spans="1:18" ht="25.5" x14ac:dyDescent="0.25">
      <c r="A12" s="43"/>
      <c r="B12" s="55"/>
      <c r="C12" s="43"/>
      <c r="D12" s="56"/>
      <c r="E12" s="56"/>
      <c r="F12" s="56"/>
      <c r="G12" s="42"/>
      <c r="H12" s="66"/>
      <c r="I12" s="41" t="s">
        <v>163</v>
      </c>
      <c r="J12" s="42">
        <f>H9*G9</f>
        <v>17.582850000000001</v>
      </c>
      <c r="K12" s="52">
        <f>K9</f>
        <v>2</v>
      </c>
      <c r="L12" s="52">
        <f>L9</f>
        <v>3</v>
      </c>
      <c r="M12" s="43">
        <f>K12*L12</f>
        <v>6</v>
      </c>
      <c r="N12" s="58">
        <f>M12*J12</f>
        <v>105.4971</v>
      </c>
    </row>
    <row r="13" spans="1:18" ht="25.5" x14ac:dyDescent="0.25">
      <c r="A13" s="43"/>
      <c r="B13" s="55"/>
      <c r="C13" s="43"/>
      <c r="D13" s="56"/>
      <c r="E13" s="56"/>
      <c r="F13" s="56"/>
      <c r="G13" s="42"/>
      <c r="H13" s="66"/>
      <c r="I13" s="41" t="s">
        <v>165</v>
      </c>
      <c r="J13" s="64">
        <v>430</v>
      </c>
      <c r="K13" s="52">
        <f>K9</f>
        <v>2</v>
      </c>
      <c r="L13" s="57"/>
      <c r="M13" s="43">
        <f>K13</f>
        <v>2</v>
      </c>
      <c r="N13" s="58">
        <f>J13*M13</f>
        <v>860</v>
      </c>
    </row>
    <row r="14" spans="1:18" ht="25.5" x14ac:dyDescent="0.25">
      <c r="A14" s="37" t="s">
        <v>157</v>
      </c>
      <c r="B14" s="47" t="s">
        <v>50</v>
      </c>
      <c r="C14" s="40" t="str">
        <f>VLOOKUP($B14,Arkusz2!$A:$G,2,0)</f>
        <v>USD</v>
      </c>
      <c r="D14" s="54">
        <f>VLOOKUP($B14,Arkusz2!$A:$G,3,0)</f>
        <v>45</v>
      </c>
      <c r="E14" s="54">
        <f>VLOOKUP($B14,Arkusz2!$A:$G,4,0)</f>
        <v>100</v>
      </c>
      <c r="F14" s="54">
        <f>VLOOKUP($B14,Arkusz2!$A:$G,6,0)</f>
        <v>45</v>
      </c>
      <c r="G14" s="39">
        <f>VLOOKUP($B14,Arkusz2!$A:$G,5,0)</f>
        <v>4.5</v>
      </c>
      <c r="H14" s="66">
        <f>VLOOKUP($B14,Arkusz2!$A:$G,7,0)</f>
        <v>3.7591999999999999</v>
      </c>
      <c r="I14" s="38" t="s">
        <v>161</v>
      </c>
      <c r="J14" s="39">
        <f>H14*D14</f>
        <v>169.16399999999999</v>
      </c>
      <c r="K14" s="50">
        <v>3</v>
      </c>
      <c r="L14" s="50">
        <v>4</v>
      </c>
      <c r="M14" s="40">
        <f>K14*L14</f>
        <v>12</v>
      </c>
      <c r="N14" s="58">
        <f t="shared" ref="N14:N21" si="2">M14*J14</f>
        <v>2029.9679999999998</v>
      </c>
    </row>
    <row r="15" spans="1:18" ht="25.5" x14ac:dyDescent="0.25">
      <c r="A15" s="40"/>
      <c r="B15" s="53"/>
      <c r="C15" s="40"/>
      <c r="D15" s="54"/>
      <c r="E15" s="54"/>
      <c r="F15" s="54"/>
      <c r="G15" s="39"/>
      <c r="H15" s="66"/>
      <c r="I15" s="38" t="s">
        <v>162</v>
      </c>
      <c r="J15" s="39">
        <f>H14*E14</f>
        <v>375.91999999999996</v>
      </c>
      <c r="K15" s="51">
        <f>K14</f>
        <v>3</v>
      </c>
      <c r="L15" s="50">
        <v>3</v>
      </c>
      <c r="M15" s="40">
        <f>L15*K15</f>
        <v>9</v>
      </c>
      <c r="N15" s="58">
        <f t="shared" si="2"/>
        <v>3383.2799999999997</v>
      </c>
    </row>
    <row r="16" spans="1:18" ht="25.5" x14ac:dyDescent="0.25">
      <c r="A16" s="40"/>
      <c r="B16" s="53"/>
      <c r="C16" s="40"/>
      <c r="D16" s="54"/>
      <c r="E16" s="54"/>
      <c r="F16" s="54"/>
      <c r="G16" s="39"/>
      <c r="H16" s="66"/>
      <c r="I16" s="38" t="s">
        <v>170</v>
      </c>
      <c r="J16" s="39">
        <f>H14*F14</f>
        <v>169.16399999999999</v>
      </c>
      <c r="K16" s="51">
        <f>K14</f>
        <v>3</v>
      </c>
      <c r="L16" s="57"/>
      <c r="M16" s="40">
        <f>K16</f>
        <v>3</v>
      </c>
      <c r="N16" s="58">
        <f t="shared" si="2"/>
        <v>507.49199999999996</v>
      </c>
    </row>
    <row r="17" spans="1:14" ht="25.5" x14ac:dyDescent="0.25">
      <c r="A17" s="40"/>
      <c r="B17" s="53"/>
      <c r="C17" s="40"/>
      <c r="D17" s="54"/>
      <c r="E17" s="54"/>
      <c r="F17" s="54"/>
      <c r="G17" s="39"/>
      <c r="H17" s="66"/>
      <c r="I17" s="38" t="s">
        <v>163</v>
      </c>
      <c r="J17" s="39">
        <f>H14*G14</f>
        <v>16.916399999999999</v>
      </c>
      <c r="K17" s="51">
        <f>K14</f>
        <v>3</v>
      </c>
      <c r="L17" s="51">
        <f>L14</f>
        <v>4</v>
      </c>
      <c r="M17" s="40">
        <f>L17*K17</f>
        <v>12</v>
      </c>
      <c r="N17" s="58">
        <f t="shared" si="2"/>
        <v>202.99680000000001</v>
      </c>
    </row>
    <row r="18" spans="1:14" ht="25.5" x14ac:dyDescent="0.25">
      <c r="A18" s="40"/>
      <c r="B18" s="53"/>
      <c r="C18" s="40"/>
      <c r="D18" s="54"/>
      <c r="E18" s="54"/>
      <c r="F18" s="54"/>
      <c r="G18" s="39"/>
      <c r="H18" s="66"/>
      <c r="I18" s="38" t="s">
        <v>165</v>
      </c>
      <c r="J18" s="65">
        <v>430</v>
      </c>
      <c r="K18" s="51">
        <f>K14</f>
        <v>3</v>
      </c>
      <c r="L18" s="57"/>
      <c r="M18" s="40">
        <f>K18</f>
        <v>3</v>
      </c>
      <c r="N18" s="58">
        <f t="shared" si="2"/>
        <v>1290</v>
      </c>
    </row>
    <row r="19" spans="1:14" ht="40.5" customHeight="1" x14ac:dyDescent="0.25">
      <c r="A19" s="68" t="s">
        <v>181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25.5" x14ac:dyDescent="0.25">
      <c r="A20" s="37" t="s">
        <v>127</v>
      </c>
      <c r="B20" s="47" t="s">
        <v>20</v>
      </c>
      <c r="C20" s="43" t="str">
        <f>VLOOKUP($B20,Arkusz2!$A:$G,2,0)</f>
        <v>EUR</v>
      </c>
      <c r="D20" s="56">
        <f>VLOOKUP($B20,Arkusz2!$A:$G,3,0)</f>
        <v>43</v>
      </c>
      <c r="E20" s="56">
        <f>VLOOKUP($B20,Arkusz2!$A:$G,4,0)</f>
        <v>120</v>
      </c>
      <c r="F20" s="56">
        <f>VLOOKUP($B20,Arkusz2!$A:$G,6,0)</f>
        <v>43</v>
      </c>
      <c r="G20" s="42">
        <f>VLOOKUP($B20,Arkusz2!$A:$G,5,0)</f>
        <v>4.3</v>
      </c>
      <c r="H20" s="66">
        <f>VLOOKUP($B20,Arkusz2!$A:$G,7,0)</f>
        <v>4.2885</v>
      </c>
      <c r="I20" s="41" t="s">
        <v>171</v>
      </c>
      <c r="J20" s="42">
        <f>H20*D20</f>
        <v>184.40549999999999</v>
      </c>
      <c r="K20" s="50">
        <v>4</v>
      </c>
      <c r="L20" s="50">
        <v>5</v>
      </c>
      <c r="M20" s="43">
        <f>L20*K20</f>
        <v>20</v>
      </c>
      <c r="N20" s="58">
        <f t="shared" si="2"/>
        <v>3688.1099999999997</v>
      </c>
    </row>
    <row r="21" spans="1:14" ht="25.5" x14ac:dyDescent="0.25">
      <c r="A21" s="43"/>
      <c r="B21" s="55"/>
      <c r="C21" s="43"/>
      <c r="D21" s="56"/>
      <c r="E21" s="56"/>
      <c r="F21" s="56"/>
      <c r="G21" s="42"/>
      <c r="H21" s="66"/>
      <c r="I21" s="41" t="s">
        <v>172</v>
      </c>
      <c r="J21" s="42">
        <f>H20*E20</f>
        <v>514.62</v>
      </c>
      <c r="K21" s="52">
        <f>K20</f>
        <v>4</v>
      </c>
      <c r="L21" s="50">
        <v>4</v>
      </c>
      <c r="M21" s="43">
        <f>L21*K21</f>
        <v>16</v>
      </c>
      <c r="N21" s="58">
        <f t="shared" si="2"/>
        <v>8233.92</v>
      </c>
    </row>
    <row r="22" spans="1:14" ht="25.5" x14ac:dyDescent="0.25">
      <c r="A22" s="43"/>
      <c r="B22" s="55"/>
      <c r="C22" s="43"/>
      <c r="D22" s="56"/>
      <c r="E22" s="56"/>
      <c r="F22" s="56"/>
      <c r="G22" s="42"/>
      <c r="H22" s="66"/>
      <c r="I22" s="41" t="s">
        <v>170</v>
      </c>
      <c r="J22" s="42">
        <f>H20*F20</f>
        <v>184.40549999999999</v>
      </c>
      <c r="K22" s="52">
        <f>K20</f>
        <v>4</v>
      </c>
      <c r="L22" s="57"/>
      <c r="M22" s="43">
        <f>K22</f>
        <v>4</v>
      </c>
      <c r="N22" s="58">
        <f>J22*M22</f>
        <v>737.62199999999996</v>
      </c>
    </row>
    <row r="23" spans="1:14" ht="25.5" x14ac:dyDescent="0.25">
      <c r="A23" s="43"/>
      <c r="B23" s="55"/>
      <c r="C23" s="43"/>
      <c r="D23" s="56"/>
      <c r="E23" s="56"/>
      <c r="F23" s="56"/>
      <c r="G23" s="42"/>
      <c r="H23" s="66"/>
      <c r="I23" s="41" t="s">
        <v>163</v>
      </c>
      <c r="J23" s="42">
        <f>H20*G20</f>
        <v>18.440549999999998</v>
      </c>
      <c r="K23" s="52">
        <f>K20</f>
        <v>4</v>
      </c>
      <c r="L23" s="52">
        <f>L20</f>
        <v>5</v>
      </c>
      <c r="M23" s="43">
        <f>L23*K23</f>
        <v>20</v>
      </c>
      <c r="N23" s="58">
        <f>J23*M23</f>
        <v>368.81099999999998</v>
      </c>
    </row>
    <row r="24" spans="1:14" ht="25.5" x14ac:dyDescent="0.25">
      <c r="A24" s="43"/>
      <c r="B24" s="55"/>
      <c r="C24" s="43"/>
      <c r="D24" s="56"/>
      <c r="E24" s="56"/>
      <c r="F24" s="56"/>
      <c r="G24" s="42"/>
      <c r="H24" s="66"/>
      <c r="I24" s="41" t="s">
        <v>165</v>
      </c>
      <c r="J24" s="64">
        <v>430</v>
      </c>
      <c r="K24" s="52">
        <f>K20</f>
        <v>4</v>
      </c>
      <c r="L24" s="57"/>
      <c r="M24" s="43">
        <f>K24</f>
        <v>4</v>
      </c>
      <c r="N24" s="58">
        <f>J24*M24</f>
        <v>1720</v>
      </c>
    </row>
    <row r="25" spans="1:14" ht="25.5" x14ac:dyDescent="0.25">
      <c r="A25" s="37" t="s">
        <v>155</v>
      </c>
      <c r="B25" s="47" t="s">
        <v>30</v>
      </c>
      <c r="C25" s="40" t="str">
        <f>VLOOKUP($B25,Arkusz2!$A:$G,2,0)</f>
        <v>USD</v>
      </c>
      <c r="D25" s="54">
        <f>VLOOKUP($B25,Arkusz2!$A:$G,3,0)</f>
        <v>55</v>
      </c>
      <c r="E25" s="54">
        <f>VLOOKUP($B25,Arkusz2!$A:$G,4,0)</f>
        <v>150</v>
      </c>
      <c r="F25" s="54">
        <f>VLOOKUP($B25,Arkusz2!$A:$G,6,0)</f>
        <v>55</v>
      </c>
      <c r="G25" s="39">
        <f>VLOOKUP($B25,Arkusz2!$A:$G,5,0)</f>
        <v>5.5</v>
      </c>
      <c r="H25" s="66">
        <f>VLOOKUP($B25,Arkusz2!$A:$G,7,0)</f>
        <v>3.7591999999999999</v>
      </c>
      <c r="I25" s="38" t="s">
        <v>161</v>
      </c>
      <c r="J25" s="39">
        <f>H25*D25</f>
        <v>206.756</v>
      </c>
      <c r="K25" s="50">
        <v>5</v>
      </c>
      <c r="L25" s="50">
        <v>6</v>
      </c>
      <c r="M25" s="40">
        <f>L25*K25</f>
        <v>30</v>
      </c>
      <c r="N25" s="58">
        <f t="shared" ref="N25:N55" si="3">M25*J25</f>
        <v>6202.68</v>
      </c>
    </row>
    <row r="26" spans="1:14" ht="25.5" x14ac:dyDescent="0.25">
      <c r="A26" s="40"/>
      <c r="B26" s="53"/>
      <c r="C26" s="40"/>
      <c r="D26" s="54"/>
      <c r="E26" s="54"/>
      <c r="F26" s="54"/>
      <c r="G26" s="39"/>
      <c r="H26" s="66"/>
      <c r="I26" s="38" t="s">
        <v>162</v>
      </c>
      <c r="J26" s="39">
        <f>H25*E25</f>
        <v>563.88</v>
      </c>
      <c r="K26" s="51">
        <f>K25</f>
        <v>5</v>
      </c>
      <c r="L26" s="50">
        <v>5</v>
      </c>
      <c r="M26" s="40">
        <f>K26*L26</f>
        <v>25</v>
      </c>
      <c r="N26" s="58">
        <f t="shared" si="3"/>
        <v>14097</v>
      </c>
    </row>
    <row r="27" spans="1:14" ht="25.5" x14ac:dyDescent="0.25">
      <c r="A27" s="40"/>
      <c r="B27" s="53"/>
      <c r="C27" s="40"/>
      <c r="D27" s="54"/>
      <c r="E27" s="54"/>
      <c r="F27" s="54"/>
      <c r="G27" s="39"/>
      <c r="H27" s="66"/>
      <c r="I27" s="38" t="s">
        <v>170</v>
      </c>
      <c r="J27" s="39">
        <f>H25*F25</f>
        <v>206.756</v>
      </c>
      <c r="K27" s="51">
        <f>K25</f>
        <v>5</v>
      </c>
      <c r="L27" s="57"/>
      <c r="M27" s="40">
        <f>K27</f>
        <v>5</v>
      </c>
      <c r="N27" s="58">
        <f t="shared" si="3"/>
        <v>1033.78</v>
      </c>
    </row>
    <row r="28" spans="1:14" ht="25.5" x14ac:dyDescent="0.25">
      <c r="A28" s="40"/>
      <c r="B28" s="53"/>
      <c r="C28" s="40"/>
      <c r="D28" s="54"/>
      <c r="E28" s="54"/>
      <c r="F28" s="54"/>
      <c r="G28" s="39"/>
      <c r="H28" s="66"/>
      <c r="I28" s="38" t="s">
        <v>163</v>
      </c>
      <c r="J28" s="39">
        <f>H25*G25</f>
        <v>20.675599999999999</v>
      </c>
      <c r="K28" s="51">
        <f>K25</f>
        <v>5</v>
      </c>
      <c r="L28" s="51">
        <f>L25</f>
        <v>6</v>
      </c>
      <c r="M28" s="40">
        <f>L28*K28</f>
        <v>30</v>
      </c>
      <c r="N28" s="58">
        <f t="shared" si="3"/>
        <v>620.26800000000003</v>
      </c>
    </row>
    <row r="29" spans="1:14" ht="25.5" x14ac:dyDescent="0.25">
      <c r="A29" s="40"/>
      <c r="B29" s="53"/>
      <c r="C29" s="40"/>
      <c r="D29" s="54"/>
      <c r="E29" s="54"/>
      <c r="F29" s="54"/>
      <c r="G29" s="39"/>
      <c r="H29" s="66"/>
      <c r="I29" s="38" t="s">
        <v>165</v>
      </c>
      <c r="J29" s="65">
        <v>430</v>
      </c>
      <c r="K29" s="51">
        <f>K25</f>
        <v>5</v>
      </c>
      <c r="L29" s="57"/>
      <c r="M29" s="40">
        <f>K29</f>
        <v>5</v>
      </c>
      <c r="N29" s="58">
        <f t="shared" si="3"/>
        <v>2150</v>
      </c>
    </row>
    <row r="30" spans="1:14" ht="46.5" customHeight="1" x14ac:dyDescent="0.25">
      <c r="A30" s="68" t="s">
        <v>182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25.5" x14ac:dyDescent="0.25">
      <c r="A31" s="37" t="s">
        <v>157</v>
      </c>
      <c r="B31" s="47" t="s">
        <v>83</v>
      </c>
      <c r="C31" s="43" t="str">
        <f>VLOOKUP($B31,Arkusz2!$A:$G,2,0)</f>
        <v>NOK</v>
      </c>
      <c r="D31" s="56">
        <f>VLOOKUP($B31,Arkusz2!$A:$G,3,0)</f>
        <v>451</v>
      </c>
      <c r="E31" s="56">
        <f>VLOOKUP($B31,Arkusz2!$A:$G,4,0)</f>
        <v>1500</v>
      </c>
      <c r="F31" s="56">
        <f>VLOOKUP($B31,Arkusz2!$A:$G,6,0)</f>
        <v>451</v>
      </c>
      <c r="G31" s="42">
        <f>VLOOKUP($B31,Arkusz2!$A:$G,5,0)</f>
        <v>45.1</v>
      </c>
      <c r="H31" s="66">
        <f>VLOOKUP($B31,Arkusz2!$A:$G,7,0)</f>
        <v>0.44140000000000001</v>
      </c>
      <c r="I31" s="41" t="s">
        <v>171</v>
      </c>
      <c r="J31" s="42">
        <f>H31*D31</f>
        <v>199.07140000000001</v>
      </c>
      <c r="K31" s="50">
        <v>6</v>
      </c>
      <c r="L31" s="50">
        <v>3</v>
      </c>
      <c r="M31" s="43">
        <f>L31*K31</f>
        <v>18</v>
      </c>
      <c r="N31" s="58">
        <f t="shared" si="3"/>
        <v>3583.2852000000003</v>
      </c>
    </row>
    <row r="32" spans="1:14" ht="25.5" x14ac:dyDescent="0.25">
      <c r="A32" s="43"/>
      <c r="B32" s="55"/>
      <c r="C32" s="43"/>
      <c r="D32" s="56"/>
      <c r="E32" s="56"/>
      <c r="F32" s="56"/>
      <c r="G32" s="42"/>
      <c r="H32" s="66"/>
      <c r="I32" s="41" t="s">
        <v>172</v>
      </c>
      <c r="J32" s="42">
        <f>H31*E31</f>
        <v>662.1</v>
      </c>
      <c r="K32" s="52">
        <f>K31</f>
        <v>6</v>
      </c>
      <c r="L32" s="50">
        <v>2</v>
      </c>
      <c r="M32" s="43">
        <f>L32*K32</f>
        <v>12</v>
      </c>
      <c r="N32" s="58">
        <f t="shared" si="3"/>
        <v>7945.2000000000007</v>
      </c>
    </row>
    <row r="33" spans="1:14" ht="25.5" x14ac:dyDescent="0.25">
      <c r="A33" s="43"/>
      <c r="B33" s="55"/>
      <c r="C33" s="43"/>
      <c r="D33" s="56"/>
      <c r="E33" s="56"/>
      <c r="F33" s="56"/>
      <c r="G33" s="42"/>
      <c r="H33" s="66"/>
      <c r="I33" s="41" t="s">
        <v>170</v>
      </c>
      <c r="J33" s="42">
        <f>H31*F31</f>
        <v>199.07140000000001</v>
      </c>
      <c r="K33" s="52">
        <f>K31</f>
        <v>6</v>
      </c>
      <c r="L33" s="57"/>
      <c r="M33" s="43">
        <f>K33</f>
        <v>6</v>
      </c>
      <c r="N33" s="58">
        <f t="shared" si="3"/>
        <v>1194.4284</v>
      </c>
    </row>
    <row r="34" spans="1:14" ht="25.5" x14ac:dyDescent="0.25">
      <c r="A34" s="43"/>
      <c r="B34" s="55"/>
      <c r="C34" s="43"/>
      <c r="D34" s="56"/>
      <c r="E34" s="56"/>
      <c r="F34" s="56"/>
      <c r="G34" s="42"/>
      <c r="H34" s="66"/>
      <c r="I34" s="41" t="s">
        <v>163</v>
      </c>
      <c r="J34" s="42">
        <f>H31*G31</f>
        <v>19.907140000000002</v>
      </c>
      <c r="K34" s="52">
        <f>K31</f>
        <v>6</v>
      </c>
      <c r="L34" s="52">
        <f>L31</f>
        <v>3</v>
      </c>
      <c r="M34" s="43">
        <f>L34*K34</f>
        <v>18</v>
      </c>
      <c r="N34" s="58">
        <f t="shared" si="3"/>
        <v>358.32852000000003</v>
      </c>
    </row>
    <row r="35" spans="1:14" ht="25.5" x14ac:dyDescent="0.25">
      <c r="A35" s="43"/>
      <c r="B35" s="55"/>
      <c r="C35" s="43"/>
      <c r="D35" s="56"/>
      <c r="E35" s="56"/>
      <c r="F35" s="56"/>
      <c r="G35" s="42"/>
      <c r="H35" s="66"/>
      <c r="I35" s="41" t="s">
        <v>165</v>
      </c>
      <c r="J35" s="64">
        <v>430</v>
      </c>
      <c r="K35" s="52">
        <f>K31</f>
        <v>6</v>
      </c>
      <c r="L35" s="57"/>
      <c r="M35" s="43">
        <f>K35</f>
        <v>6</v>
      </c>
      <c r="N35" s="58">
        <f t="shared" si="3"/>
        <v>2580</v>
      </c>
    </row>
    <row r="36" spans="1:14" ht="25.5" x14ac:dyDescent="0.25">
      <c r="A36" s="37" t="s">
        <v>154</v>
      </c>
      <c r="B36" s="47" t="s">
        <v>118</v>
      </c>
      <c r="C36" s="40" t="str">
        <f>VLOOKUP($B36,Arkusz2!$A:$G,2,0)</f>
        <v>GBP</v>
      </c>
      <c r="D36" s="54">
        <f>VLOOKUP($B36,Arkusz2!$A:$G,3,0)</f>
        <v>35</v>
      </c>
      <c r="E36" s="54">
        <f>VLOOKUP($B36,Arkusz2!$A:$G,4,0)</f>
        <v>200</v>
      </c>
      <c r="F36" s="54">
        <f>VLOOKUP($B36,Arkusz2!$A:$G,6,0)</f>
        <v>35</v>
      </c>
      <c r="G36" s="39">
        <f>VLOOKUP($B36,Arkusz2!$A:$G,5,0)</f>
        <v>3.5</v>
      </c>
      <c r="H36" s="66">
        <f>VLOOKUP($B36,Arkusz2!$A:$G,7,0)</f>
        <v>4.9463999999999997</v>
      </c>
      <c r="I36" s="38" t="s">
        <v>161</v>
      </c>
      <c r="J36" s="39">
        <f>H36*D36</f>
        <v>173.124</v>
      </c>
      <c r="K36" s="50">
        <v>4</v>
      </c>
      <c r="L36" s="50">
        <v>3</v>
      </c>
      <c r="M36" s="40">
        <f>L36*K36</f>
        <v>12</v>
      </c>
      <c r="N36" s="58">
        <f t="shared" si="3"/>
        <v>2077.4879999999998</v>
      </c>
    </row>
    <row r="37" spans="1:14" ht="25.5" x14ac:dyDescent="0.25">
      <c r="A37" s="40"/>
      <c r="B37" s="53"/>
      <c r="C37" s="40"/>
      <c r="D37" s="54"/>
      <c r="E37" s="54"/>
      <c r="F37" s="54"/>
      <c r="G37" s="39"/>
      <c r="H37" s="66"/>
      <c r="I37" s="38" t="s">
        <v>162</v>
      </c>
      <c r="J37" s="39">
        <f>H36*E36</f>
        <v>989.28</v>
      </c>
      <c r="K37" s="51">
        <f>K36</f>
        <v>4</v>
      </c>
      <c r="L37" s="50">
        <v>2</v>
      </c>
      <c r="M37" s="40">
        <f>L37*K37</f>
        <v>8</v>
      </c>
      <c r="N37" s="58">
        <f t="shared" si="3"/>
        <v>7914.24</v>
      </c>
    </row>
    <row r="38" spans="1:14" ht="25.5" x14ac:dyDescent="0.25">
      <c r="A38" s="40"/>
      <c r="B38" s="53"/>
      <c r="C38" s="40"/>
      <c r="D38" s="54"/>
      <c r="E38" s="54"/>
      <c r="F38" s="54"/>
      <c r="G38" s="39"/>
      <c r="H38" s="66"/>
      <c r="I38" s="38" t="s">
        <v>170</v>
      </c>
      <c r="J38" s="39">
        <f>H36*F36</f>
        <v>173.124</v>
      </c>
      <c r="K38" s="51">
        <f>K36</f>
        <v>4</v>
      </c>
      <c r="L38" s="57"/>
      <c r="M38" s="40">
        <f>K38</f>
        <v>4</v>
      </c>
      <c r="N38" s="58">
        <f t="shared" si="3"/>
        <v>692.49599999999998</v>
      </c>
    </row>
    <row r="39" spans="1:14" ht="25.5" x14ac:dyDescent="0.25">
      <c r="A39" s="40"/>
      <c r="B39" s="53"/>
      <c r="C39" s="40"/>
      <c r="D39" s="54"/>
      <c r="E39" s="54"/>
      <c r="F39" s="54"/>
      <c r="G39" s="39"/>
      <c r="H39" s="66"/>
      <c r="I39" s="38" t="s">
        <v>163</v>
      </c>
      <c r="J39" s="39">
        <f>G36*H36</f>
        <v>17.3124</v>
      </c>
      <c r="K39" s="51">
        <f>K36</f>
        <v>4</v>
      </c>
      <c r="L39" s="51">
        <f>L36</f>
        <v>3</v>
      </c>
      <c r="M39" s="40">
        <f>L39*K39</f>
        <v>12</v>
      </c>
      <c r="N39" s="58">
        <f t="shared" si="3"/>
        <v>207.74880000000002</v>
      </c>
    </row>
    <row r="40" spans="1:14" ht="25.5" x14ac:dyDescent="0.25">
      <c r="A40" s="40"/>
      <c r="B40" s="53"/>
      <c r="C40" s="40"/>
      <c r="D40" s="54"/>
      <c r="E40" s="54"/>
      <c r="F40" s="54"/>
      <c r="G40" s="39"/>
      <c r="H40" s="66"/>
      <c r="I40" s="38" t="s">
        <v>165</v>
      </c>
      <c r="J40" s="65">
        <v>430</v>
      </c>
      <c r="K40" s="51">
        <f>K36</f>
        <v>4</v>
      </c>
      <c r="L40" s="57"/>
      <c r="M40" s="40">
        <f>K40</f>
        <v>4</v>
      </c>
      <c r="N40" s="58">
        <f t="shared" si="3"/>
        <v>1720</v>
      </c>
    </row>
    <row r="41" spans="1:14" ht="38.25" x14ac:dyDescent="0.25">
      <c r="A41" s="37" t="s">
        <v>158</v>
      </c>
      <c r="B41" s="47" t="s">
        <v>137</v>
      </c>
      <c r="C41" s="43" t="str">
        <f>VLOOKUP($B41,Arkusz2!$A:$G,2,0)</f>
        <v>USD</v>
      </c>
      <c r="D41" s="56">
        <f>VLOOKUP($B41,Arkusz2!$A:$G,3,0)</f>
        <v>59</v>
      </c>
      <c r="E41" s="56">
        <f>VLOOKUP($B41,Arkusz2!$A:$G,4,0)</f>
        <v>300</v>
      </c>
      <c r="F41" s="56">
        <f>VLOOKUP($B41,Arkusz2!$A:$G,6,0)</f>
        <v>59</v>
      </c>
      <c r="G41" s="42">
        <f>VLOOKUP($B41,Arkusz2!$A:$G,5,0)</f>
        <v>5.9</v>
      </c>
      <c r="H41" s="66">
        <f>VLOOKUP($B41,Arkusz2!$A:$G,7,0)</f>
        <v>3.7591999999999999</v>
      </c>
      <c r="I41" s="41" t="s">
        <v>171</v>
      </c>
      <c r="J41" s="42">
        <f>H41*D41</f>
        <v>221.7928</v>
      </c>
      <c r="K41" s="50">
        <v>3</v>
      </c>
      <c r="L41" s="50">
        <v>7</v>
      </c>
      <c r="M41" s="43">
        <f>L41*K41</f>
        <v>21</v>
      </c>
      <c r="N41" s="58">
        <f t="shared" si="3"/>
        <v>4657.6487999999999</v>
      </c>
    </row>
    <row r="42" spans="1:14" ht="25.5" x14ac:dyDescent="0.25">
      <c r="A42" s="43"/>
      <c r="B42" s="55"/>
      <c r="C42" s="43"/>
      <c r="D42" s="56"/>
      <c r="E42" s="56"/>
      <c r="F42" s="56"/>
      <c r="G42" s="42"/>
      <c r="H42" s="66"/>
      <c r="I42" s="41" t="s">
        <v>172</v>
      </c>
      <c r="J42" s="42">
        <f>H41*E41</f>
        <v>1127.76</v>
      </c>
      <c r="K42" s="52">
        <f>K41</f>
        <v>3</v>
      </c>
      <c r="L42" s="50">
        <v>6</v>
      </c>
      <c r="M42" s="43">
        <f>L42*K42</f>
        <v>18</v>
      </c>
      <c r="N42" s="58">
        <f t="shared" si="3"/>
        <v>20299.68</v>
      </c>
    </row>
    <row r="43" spans="1:14" ht="25.5" x14ac:dyDescent="0.25">
      <c r="A43" s="43"/>
      <c r="B43" s="55"/>
      <c r="C43" s="43"/>
      <c r="D43" s="56"/>
      <c r="E43" s="56"/>
      <c r="F43" s="56"/>
      <c r="G43" s="42"/>
      <c r="H43" s="66"/>
      <c r="I43" s="41" t="s">
        <v>170</v>
      </c>
      <c r="J43" s="42">
        <f>H41*F41</f>
        <v>221.7928</v>
      </c>
      <c r="K43" s="52">
        <f>K41</f>
        <v>3</v>
      </c>
      <c r="L43" s="57"/>
      <c r="M43" s="43">
        <f>K43</f>
        <v>3</v>
      </c>
      <c r="N43" s="58">
        <f t="shared" si="3"/>
        <v>665.37840000000006</v>
      </c>
    </row>
    <row r="44" spans="1:14" ht="25.5" x14ac:dyDescent="0.25">
      <c r="A44" s="43"/>
      <c r="B44" s="55"/>
      <c r="C44" s="43"/>
      <c r="D44" s="56"/>
      <c r="E44" s="56"/>
      <c r="F44" s="56"/>
      <c r="G44" s="42"/>
      <c r="H44" s="66"/>
      <c r="I44" s="41" t="s">
        <v>163</v>
      </c>
      <c r="J44" s="42">
        <f>H41*G41</f>
        <v>22.179280000000002</v>
      </c>
      <c r="K44" s="52">
        <f>K41</f>
        <v>3</v>
      </c>
      <c r="L44" s="52">
        <f>L41</f>
        <v>7</v>
      </c>
      <c r="M44" s="43">
        <f>L44*K44</f>
        <v>21</v>
      </c>
      <c r="N44" s="58">
        <f t="shared" si="3"/>
        <v>465.76488000000006</v>
      </c>
    </row>
    <row r="45" spans="1:14" ht="25.5" x14ac:dyDescent="0.25">
      <c r="A45" s="43"/>
      <c r="B45" s="55"/>
      <c r="C45" s="43"/>
      <c r="D45" s="56"/>
      <c r="E45" s="56"/>
      <c r="F45" s="56"/>
      <c r="G45" s="42"/>
      <c r="H45" s="66"/>
      <c r="I45" s="41" t="s">
        <v>165</v>
      </c>
      <c r="J45" s="64">
        <v>430</v>
      </c>
      <c r="K45" s="52">
        <f>K41</f>
        <v>3</v>
      </c>
      <c r="L45" s="57"/>
      <c r="M45" s="43">
        <f>K45</f>
        <v>3</v>
      </c>
      <c r="N45" s="58">
        <f t="shared" si="3"/>
        <v>1290</v>
      </c>
    </row>
    <row r="46" spans="1:14" ht="25.5" x14ac:dyDescent="0.25">
      <c r="A46" s="37" t="s">
        <v>159</v>
      </c>
      <c r="B46" s="47" t="s">
        <v>104</v>
      </c>
      <c r="C46" s="40" t="str">
        <f>VLOOKUP($B46,Arkusz2!$A:$G,2,0)</f>
        <v>SEK</v>
      </c>
      <c r="D46" s="54">
        <f>VLOOKUP($B46,Arkusz2!$A:$G,3,0)</f>
        <v>459</v>
      </c>
      <c r="E46" s="54">
        <f>VLOOKUP($B46,Arkusz2!$A:$G,4,0)</f>
        <v>1800</v>
      </c>
      <c r="F46" s="54">
        <f>VLOOKUP($B46,Arkusz2!$A:$G,6,0)</f>
        <v>459</v>
      </c>
      <c r="G46" s="39">
        <f>VLOOKUP($B46,Arkusz2!$A:$G,5,0)</f>
        <v>45.900000000000006</v>
      </c>
      <c r="H46" s="66">
        <f>VLOOKUP($B46,Arkusz2!$A:$G,7,0)</f>
        <v>0.41570000000000001</v>
      </c>
      <c r="I46" s="38" t="s">
        <v>161</v>
      </c>
      <c r="J46" s="39">
        <f>H46*D46</f>
        <v>190.80629999999999</v>
      </c>
      <c r="K46" s="50">
        <v>3</v>
      </c>
      <c r="L46" s="50">
        <v>6</v>
      </c>
      <c r="M46" s="40">
        <f>L46*K46</f>
        <v>18</v>
      </c>
      <c r="N46" s="58">
        <f t="shared" si="3"/>
        <v>3434.5133999999998</v>
      </c>
    </row>
    <row r="47" spans="1:14" ht="25.5" x14ac:dyDescent="0.25">
      <c r="A47" s="40"/>
      <c r="B47" s="53"/>
      <c r="C47" s="40"/>
      <c r="D47" s="54"/>
      <c r="E47" s="54"/>
      <c r="F47" s="54"/>
      <c r="G47" s="39"/>
      <c r="H47" s="66"/>
      <c r="I47" s="38" t="s">
        <v>162</v>
      </c>
      <c r="J47" s="39">
        <f>H46*E46</f>
        <v>748.26</v>
      </c>
      <c r="K47" s="51">
        <f>K46</f>
        <v>3</v>
      </c>
      <c r="L47" s="50">
        <v>5</v>
      </c>
      <c r="M47" s="40">
        <f>K47*L47</f>
        <v>15</v>
      </c>
      <c r="N47" s="58">
        <f t="shared" si="3"/>
        <v>11223.9</v>
      </c>
    </row>
    <row r="48" spans="1:14" ht="25.5" x14ac:dyDescent="0.25">
      <c r="A48" s="40"/>
      <c r="B48" s="53"/>
      <c r="C48" s="40"/>
      <c r="D48" s="54"/>
      <c r="E48" s="54"/>
      <c r="F48" s="54"/>
      <c r="G48" s="39"/>
      <c r="H48" s="66"/>
      <c r="I48" s="38" t="s">
        <v>170</v>
      </c>
      <c r="J48" s="39">
        <f>H46*F46</f>
        <v>190.80629999999999</v>
      </c>
      <c r="K48" s="51">
        <f>K46</f>
        <v>3</v>
      </c>
      <c r="L48" s="57"/>
      <c r="M48" s="40">
        <f>K48</f>
        <v>3</v>
      </c>
      <c r="N48" s="58">
        <f t="shared" si="3"/>
        <v>572.41890000000001</v>
      </c>
    </row>
    <row r="49" spans="1:14" ht="25.5" x14ac:dyDescent="0.25">
      <c r="A49" s="40"/>
      <c r="B49" s="53"/>
      <c r="C49" s="40"/>
      <c r="D49" s="54"/>
      <c r="E49" s="54"/>
      <c r="F49" s="54"/>
      <c r="G49" s="39"/>
      <c r="H49" s="66"/>
      <c r="I49" s="38" t="s">
        <v>163</v>
      </c>
      <c r="J49" s="39">
        <f>H46*G46</f>
        <v>19.080630000000003</v>
      </c>
      <c r="K49" s="51">
        <f>K46</f>
        <v>3</v>
      </c>
      <c r="L49" s="51">
        <f>L46</f>
        <v>6</v>
      </c>
      <c r="M49" s="40">
        <f>K49*L49</f>
        <v>18</v>
      </c>
      <c r="N49" s="58">
        <f t="shared" si="3"/>
        <v>343.45134000000007</v>
      </c>
    </row>
    <row r="50" spans="1:14" ht="25.5" x14ac:dyDescent="0.25">
      <c r="A50" s="40"/>
      <c r="B50" s="53"/>
      <c r="C50" s="40"/>
      <c r="D50" s="54"/>
      <c r="E50" s="54"/>
      <c r="F50" s="54"/>
      <c r="G50" s="39"/>
      <c r="H50" s="66"/>
      <c r="I50" s="38" t="s">
        <v>165</v>
      </c>
      <c r="J50" s="65">
        <v>430</v>
      </c>
      <c r="K50" s="51">
        <f>K46</f>
        <v>3</v>
      </c>
      <c r="L50" s="57"/>
      <c r="M50" s="40">
        <f>K50</f>
        <v>3</v>
      </c>
      <c r="N50" s="58">
        <f t="shared" si="3"/>
        <v>1290</v>
      </c>
    </row>
    <row r="51" spans="1:14" ht="25.5" x14ac:dyDescent="0.25">
      <c r="A51" s="37" t="s">
        <v>156</v>
      </c>
      <c r="B51" s="47" t="s">
        <v>103</v>
      </c>
      <c r="C51" s="43" t="str">
        <f>VLOOKUP($B51,Arkusz2!$A:$G,2,0)</f>
        <v>CHF</v>
      </c>
      <c r="D51" s="56">
        <f>VLOOKUP($B51,Arkusz2!$A:$G,3,0)</f>
        <v>88</v>
      </c>
      <c r="E51" s="56">
        <f>VLOOKUP($B51,Arkusz2!$A:$G,4,0)</f>
        <v>200</v>
      </c>
      <c r="F51" s="56">
        <f>VLOOKUP($B51,Arkusz2!$A:$G,6,0)</f>
        <v>88</v>
      </c>
      <c r="G51" s="42">
        <f>VLOOKUP($B51,Arkusz2!$A:$G,5,0)</f>
        <v>8.8000000000000007</v>
      </c>
      <c r="H51" s="66">
        <f>VLOOKUP($B51,Arkusz2!$A:$G,7,0)</f>
        <v>3.7896000000000001</v>
      </c>
      <c r="I51" s="41" t="s">
        <v>171</v>
      </c>
      <c r="J51" s="42">
        <f>H51*D51</f>
        <v>333.48480000000001</v>
      </c>
      <c r="K51" s="50">
        <v>2</v>
      </c>
      <c r="L51" s="50">
        <v>3</v>
      </c>
      <c r="M51" s="43">
        <f>L51*K51</f>
        <v>6</v>
      </c>
      <c r="N51" s="58">
        <f t="shared" si="3"/>
        <v>2000.9088000000002</v>
      </c>
    </row>
    <row r="52" spans="1:14" ht="25.5" x14ac:dyDescent="0.25">
      <c r="A52" s="43"/>
      <c r="B52" s="55"/>
      <c r="C52" s="43"/>
      <c r="D52" s="56"/>
      <c r="E52" s="56"/>
      <c r="F52" s="56"/>
      <c r="G52" s="42"/>
      <c r="H52" s="66"/>
      <c r="I52" s="41" t="s">
        <v>172</v>
      </c>
      <c r="J52" s="42">
        <f>H51*E51</f>
        <v>757.92000000000007</v>
      </c>
      <c r="K52" s="52">
        <f>K51</f>
        <v>2</v>
      </c>
      <c r="L52" s="50">
        <v>2</v>
      </c>
      <c r="M52" s="43">
        <f>K52*L52</f>
        <v>4</v>
      </c>
      <c r="N52" s="58">
        <f t="shared" si="3"/>
        <v>3031.6800000000003</v>
      </c>
    </row>
    <row r="53" spans="1:14" ht="25.5" x14ac:dyDescent="0.25">
      <c r="A53" s="43"/>
      <c r="B53" s="55"/>
      <c r="C53" s="43"/>
      <c r="D53" s="56"/>
      <c r="E53" s="56"/>
      <c r="F53" s="56"/>
      <c r="G53" s="42"/>
      <c r="H53" s="66"/>
      <c r="I53" s="41" t="s">
        <v>170</v>
      </c>
      <c r="J53" s="42">
        <f>H51*F51</f>
        <v>333.48480000000001</v>
      </c>
      <c r="K53" s="52">
        <f>K51</f>
        <v>2</v>
      </c>
      <c r="L53" s="57"/>
      <c r="M53" s="43">
        <f>K53</f>
        <v>2</v>
      </c>
      <c r="N53" s="58">
        <f t="shared" si="3"/>
        <v>666.96960000000001</v>
      </c>
    </row>
    <row r="54" spans="1:14" ht="25.5" x14ac:dyDescent="0.25">
      <c r="A54" s="43"/>
      <c r="B54" s="55"/>
      <c r="C54" s="43"/>
      <c r="D54" s="56"/>
      <c r="E54" s="56"/>
      <c r="F54" s="56"/>
      <c r="G54" s="42"/>
      <c r="H54" s="66"/>
      <c r="I54" s="41" t="s">
        <v>163</v>
      </c>
      <c r="J54" s="42">
        <f>H51*G51</f>
        <v>33.348480000000002</v>
      </c>
      <c r="K54" s="52">
        <f>K51</f>
        <v>2</v>
      </c>
      <c r="L54" s="52">
        <f>L51</f>
        <v>3</v>
      </c>
      <c r="M54" s="43">
        <f>K54*L54</f>
        <v>6</v>
      </c>
      <c r="N54" s="58">
        <f t="shared" si="3"/>
        <v>200.09088000000003</v>
      </c>
    </row>
    <row r="55" spans="1:14" ht="25.5" x14ac:dyDescent="0.25">
      <c r="A55" s="43"/>
      <c r="B55" s="55"/>
      <c r="C55" s="43"/>
      <c r="D55" s="56"/>
      <c r="E55" s="56"/>
      <c r="F55" s="56"/>
      <c r="G55" s="42"/>
      <c r="H55" s="66"/>
      <c r="I55" s="41" t="s">
        <v>165</v>
      </c>
      <c r="J55" s="64">
        <v>430</v>
      </c>
      <c r="K55" s="52">
        <f>K51</f>
        <v>2</v>
      </c>
      <c r="L55" s="57"/>
      <c r="M55" s="43">
        <f>K55</f>
        <v>2</v>
      </c>
      <c r="N55" s="58">
        <f t="shared" si="3"/>
        <v>860</v>
      </c>
    </row>
    <row r="56" spans="1:14" ht="25.5" x14ac:dyDescent="0.25">
      <c r="A56" s="37" t="s">
        <v>160</v>
      </c>
      <c r="B56" s="47" t="s">
        <v>103</v>
      </c>
      <c r="C56" s="43" t="str">
        <f>VLOOKUP($B56,Arkusz2!$A:$G,2,0)</f>
        <v>CHF</v>
      </c>
      <c r="D56" s="56">
        <f>VLOOKUP($B56,Arkusz2!$A:$G,3,0)</f>
        <v>88</v>
      </c>
      <c r="E56" s="56">
        <f>VLOOKUP($B56,Arkusz2!$A:$G,4,0)</f>
        <v>200</v>
      </c>
      <c r="F56" s="56">
        <f>VLOOKUP($B56,Arkusz2!$A:$G,6,0)</f>
        <v>88</v>
      </c>
      <c r="G56" s="42">
        <f>VLOOKUP($B56,Arkusz2!$A:$G,5,0)</f>
        <v>8.8000000000000007</v>
      </c>
      <c r="H56" s="66">
        <f>VLOOKUP($B56,Arkusz2!$A:$G,7,0)</f>
        <v>3.7896000000000001</v>
      </c>
      <c r="I56" s="41" t="s">
        <v>171</v>
      </c>
      <c r="J56" s="42">
        <f>H56*D56</f>
        <v>333.48480000000001</v>
      </c>
      <c r="K56" s="50">
        <v>2</v>
      </c>
      <c r="L56" s="50">
        <v>3</v>
      </c>
      <c r="M56" s="43">
        <f>L56*K56</f>
        <v>6</v>
      </c>
      <c r="N56" s="58">
        <f t="shared" ref="N56:N60" si="4">M56*J56</f>
        <v>2000.9088000000002</v>
      </c>
    </row>
    <row r="57" spans="1:14" ht="25.5" x14ac:dyDescent="0.25">
      <c r="A57" s="43"/>
      <c r="B57" s="55"/>
      <c r="C57" s="43"/>
      <c r="D57" s="56"/>
      <c r="E57" s="56"/>
      <c r="F57" s="56"/>
      <c r="G57" s="42"/>
      <c r="H57" s="66"/>
      <c r="I57" s="41" t="s">
        <v>172</v>
      </c>
      <c r="J57" s="42">
        <f>H56*E56</f>
        <v>757.92000000000007</v>
      </c>
      <c r="K57" s="52">
        <f>K56</f>
        <v>2</v>
      </c>
      <c r="L57" s="50">
        <v>2</v>
      </c>
      <c r="M57" s="43">
        <f>K57*L57</f>
        <v>4</v>
      </c>
      <c r="N57" s="58">
        <f t="shared" si="4"/>
        <v>3031.6800000000003</v>
      </c>
    </row>
    <row r="58" spans="1:14" ht="25.5" x14ac:dyDescent="0.25">
      <c r="A58" s="43"/>
      <c r="B58" s="55"/>
      <c r="C58" s="43"/>
      <c r="D58" s="56"/>
      <c r="E58" s="56"/>
      <c r="F58" s="56"/>
      <c r="G58" s="42"/>
      <c r="H58" s="66"/>
      <c r="I58" s="41" t="s">
        <v>170</v>
      </c>
      <c r="J58" s="42">
        <f>H56*F56</f>
        <v>333.48480000000001</v>
      </c>
      <c r="K58" s="52">
        <f>K56</f>
        <v>2</v>
      </c>
      <c r="L58" s="57"/>
      <c r="M58" s="43">
        <f>K58</f>
        <v>2</v>
      </c>
      <c r="N58" s="58">
        <f t="shared" si="4"/>
        <v>666.96960000000001</v>
      </c>
    </row>
    <row r="59" spans="1:14" ht="25.5" x14ac:dyDescent="0.25">
      <c r="A59" s="43"/>
      <c r="B59" s="55"/>
      <c r="C59" s="43"/>
      <c r="D59" s="56"/>
      <c r="E59" s="56"/>
      <c r="F59" s="56"/>
      <c r="G59" s="42"/>
      <c r="H59" s="66"/>
      <c r="I59" s="41" t="s">
        <v>163</v>
      </c>
      <c r="J59" s="42">
        <f>H56*G56</f>
        <v>33.348480000000002</v>
      </c>
      <c r="K59" s="52">
        <f>K56</f>
        <v>2</v>
      </c>
      <c r="L59" s="52">
        <f>L56</f>
        <v>3</v>
      </c>
      <c r="M59" s="43">
        <f>K59*L59</f>
        <v>6</v>
      </c>
      <c r="N59" s="58">
        <f t="shared" si="4"/>
        <v>200.09088000000003</v>
      </c>
    </row>
    <row r="60" spans="1:14" ht="25.5" x14ac:dyDescent="0.25">
      <c r="A60" s="43"/>
      <c r="B60" s="55"/>
      <c r="C60" s="43"/>
      <c r="D60" s="56"/>
      <c r="E60" s="56"/>
      <c r="F60" s="56"/>
      <c r="G60" s="42"/>
      <c r="H60" s="66"/>
      <c r="I60" s="41" t="s">
        <v>165</v>
      </c>
      <c r="J60" s="64">
        <v>430</v>
      </c>
      <c r="K60" s="52">
        <f>K56</f>
        <v>2</v>
      </c>
      <c r="L60" s="57"/>
      <c r="M60" s="43">
        <f>K60</f>
        <v>2</v>
      </c>
      <c r="N60" s="58">
        <f t="shared" si="4"/>
        <v>860</v>
      </c>
    </row>
  </sheetData>
  <mergeCells count="9">
    <mergeCell ref="A30:N30"/>
    <mergeCell ref="A3:N3"/>
    <mergeCell ref="A19:N19"/>
    <mergeCell ref="K1:N1"/>
    <mergeCell ref="H1:H2"/>
    <mergeCell ref="I1:I2"/>
    <mergeCell ref="A1:A2"/>
    <mergeCell ref="J1:J2"/>
    <mergeCell ref="B2:G2"/>
  </mergeCells>
  <dataValidations count="1">
    <dataValidation type="list" allowBlank="1" showInputMessage="1" showErrorMessage="1" sqref="B4 B9 B14 B20 B25 B31 B36 B41 B46 B51 B56">
      <formula1>Kraje</formula1>
    </dataValidation>
  </dataValidations>
  <pageMargins left="0.23622047244094491" right="0.23622047244094491" top="0.74803149606299213" bottom="0.35433070866141736" header="0.31496062992125984" footer="0.31496062992125984"/>
  <pageSetup paperSize="9" scale="56" fitToHeight="0" orientation="landscape" verticalDpi="597" r:id="rId1"/>
  <headerFooter>
    <oddHeader>&amp;CKalkulator stawek jednostkowych, konkurs nr 3 rok 2018, poddziałanie 2.3.3 Umiędzynarodowienie Krajowych Klastrów Kluczowych PO IR</oddHeader>
  </headerFooter>
  <ignoredErrors>
    <ignoredError sqref="M6:M7 M8 M11:M12 M13:N13 M16:M17 M18 M22:M23 M24 M28:M29 M33:M34 M35 M38:M39 M40 M43:M44 M45 M48:M49 M53:M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1" workbookViewId="0">
      <selection activeCell="C5" sqref="C5"/>
    </sheetView>
  </sheetViews>
  <sheetFormatPr defaultRowHeight="15" x14ac:dyDescent="0.25"/>
  <cols>
    <col min="1" max="1" width="20.7109375" style="19" hidden="1" customWidth="1"/>
    <col min="2" max="2" width="25" style="19" customWidth="1"/>
    <col min="3" max="3" width="20.7109375" style="19" customWidth="1"/>
  </cols>
  <sheetData>
    <row r="1" spans="1:3" ht="60" customHeight="1" x14ac:dyDescent="0.25">
      <c r="A1" s="83"/>
      <c r="B1" s="83"/>
      <c r="C1" s="83" t="s">
        <v>150</v>
      </c>
    </row>
    <row r="2" spans="1:3" x14ac:dyDescent="0.25">
      <c r="A2" s="84"/>
      <c r="B2" s="84"/>
      <c r="C2" s="84"/>
    </row>
    <row r="3" spans="1:3" x14ac:dyDescent="0.25">
      <c r="A3" s="18"/>
      <c r="B3" s="18" t="s">
        <v>151</v>
      </c>
      <c r="C3" s="31" t="s">
        <v>104</v>
      </c>
    </row>
    <row r="4" spans="1:3" x14ac:dyDescent="0.25">
      <c r="A4" s="18"/>
      <c r="B4" s="18" t="s">
        <v>133</v>
      </c>
      <c r="C4" s="26">
        <v>10</v>
      </c>
    </row>
    <row r="5" spans="1:3" x14ac:dyDescent="0.25">
      <c r="A5" s="18"/>
      <c r="B5" s="18" t="s">
        <v>134</v>
      </c>
      <c r="C5" s="31" t="s">
        <v>1</v>
      </c>
    </row>
    <row r="6" spans="1:3" x14ac:dyDescent="0.25">
      <c r="A6" s="18"/>
      <c r="B6" s="18"/>
      <c r="C6" s="18"/>
    </row>
    <row r="7" spans="1:3" x14ac:dyDescent="0.25">
      <c r="A7" s="18"/>
      <c r="B7" s="18" t="str">
        <f>"Koszty w walucie -   "&amp;'Kalkulator 2_hlp'!C4&amp;":"</f>
        <v>Koszty w walucie -   EUR:</v>
      </c>
      <c r="C7" s="32" t="e">
        <f>IF(C4="",0,'Kalkulator 2_hlp'!#REF!*(LEFT('Kalkulator 2'!C5,1)*1))+IF(C4="",0,(C4-1)*'Kalkulator 2_hlp'!#REF!*(LEFT('Kalkulator 2'!C5,1)*1))</f>
        <v>#REF!</v>
      </c>
    </row>
    <row r="8" spans="1:3" x14ac:dyDescent="0.25">
      <c r="A8" s="18"/>
      <c r="B8" s="18" t="s">
        <v>135</v>
      </c>
      <c r="C8" s="27" t="e">
        <f>C7*C10</f>
        <v>#REF!</v>
      </c>
    </row>
    <row r="9" spans="1:3" x14ac:dyDescent="0.25">
      <c r="A9" s="18"/>
      <c r="B9" s="18"/>
      <c r="C9" s="18"/>
    </row>
    <row r="10" spans="1:3" x14ac:dyDescent="0.25">
      <c r="A10" s="18"/>
      <c r="B10" s="18" t="s">
        <v>139</v>
      </c>
      <c r="C10" s="31">
        <f>'Kalkulator 2_hlp'!H4</f>
        <v>4.2885</v>
      </c>
    </row>
    <row r="11" spans="1:3" x14ac:dyDescent="0.25">
      <c r="A11" s="18"/>
      <c r="B11" s="18"/>
      <c r="C11" s="18"/>
    </row>
    <row r="16" spans="1:3" x14ac:dyDescent="0.25">
      <c r="B16" s="25"/>
    </row>
  </sheetData>
  <mergeCells count="3">
    <mergeCell ref="B1:B2"/>
    <mergeCell ref="A1:A2"/>
    <mergeCell ref="C1:C2"/>
  </mergeCells>
  <dataValidations count="1">
    <dataValidation type="list" allowBlank="1" showInputMessage="1" showErrorMessage="1" sqref="C3">
      <formula1>Kraje</formula1>
    </dataValidation>
  </dataValidations>
  <pageMargins left="0.7" right="0.7" top="0.75" bottom="0.75" header="0.3" footer="0.3"/>
  <pageSetup paperSize="9" orientation="portrait" verticalDpi="597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'Kalkulator 2_hlp'!$J$2:$J$2</xm:f>
          </x14:formula1>
          <xm:sqref>C5</xm:sqref>
        </x14:dataValidation>
        <x14:dataValidation type="list" allowBlank="1" showInputMessage="1" showErrorMessage="1">
          <x14:formula1>
            <xm:f>'Kalkulator 2_hlp'!$I$4:$I$8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workbookViewId="0">
      <selection activeCell="G10" sqref="G10"/>
    </sheetView>
  </sheetViews>
  <sheetFormatPr defaultRowHeight="15" x14ac:dyDescent="0.25"/>
  <cols>
    <col min="1" max="1" width="58.140625" customWidth="1"/>
    <col min="2" max="4" width="12.7109375" style="16" customWidth="1"/>
    <col min="5" max="5" width="16.28515625" customWidth="1"/>
    <col min="6" max="6" width="13.5703125" customWidth="1"/>
    <col min="7" max="7" width="13.85546875" customWidth="1"/>
    <col min="8" max="9" width="0" hidden="1" customWidth="1"/>
  </cols>
  <sheetData>
    <row r="1" spans="1:9" s="17" customFormat="1" ht="56.25" customHeight="1" x14ac:dyDescent="0.25">
      <c r="A1" s="21" t="s">
        <v>128</v>
      </c>
      <c r="B1" s="20" t="s">
        <v>0</v>
      </c>
      <c r="C1" s="20" t="s">
        <v>129</v>
      </c>
      <c r="D1" s="20" t="s">
        <v>130</v>
      </c>
      <c r="E1" s="22" t="s">
        <v>131</v>
      </c>
      <c r="F1" s="20" t="s">
        <v>132</v>
      </c>
      <c r="G1" s="23" t="s">
        <v>183</v>
      </c>
    </row>
    <row r="2" spans="1:9" x14ac:dyDescent="0.25">
      <c r="A2" s="1" t="s">
        <v>2</v>
      </c>
      <c r="B2" s="2" t="s">
        <v>3</v>
      </c>
      <c r="C2" s="3">
        <v>47</v>
      </c>
      <c r="D2" s="3">
        <v>140</v>
      </c>
      <c r="E2" s="4">
        <f t="shared" ref="E2:E33" si="0">C2*10%</f>
        <v>4.7</v>
      </c>
      <c r="F2" s="3">
        <v>47</v>
      </c>
      <c r="G2" s="28">
        <v>4.2885</v>
      </c>
      <c r="H2" s="29" t="s">
        <v>138</v>
      </c>
      <c r="I2" t="s">
        <v>140</v>
      </c>
    </row>
    <row r="3" spans="1:9" x14ac:dyDescent="0.25">
      <c r="A3" s="7" t="s">
        <v>4</v>
      </c>
      <c r="B3" s="8" t="s">
        <v>3</v>
      </c>
      <c r="C3" s="9">
        <v>41</v>
      </c>
      <c r="D3" s="9">
        <v>120</v>
      </c>
      <c r="E3" s="10">
        <f t="shared" si="0"/>
        <v>4.1000000000000005</v>
      </c>
      <c r="F3" s="9">
        <v>41</v>
      </c>
      <c r="G3" s="11">
        <f>G2</f>
        <v>4.2885</v>
      </c>
    </row>
    <row r="4" spans="1:9" x14ac:dyDescent="0.25">
      <c r="A4" s="1" t="s">
        <v>5</v>
      </c>
      <c r="B4" s="2" t="s">
        <v>3</v>
      </c>
      <c r="C4" s="3">
        <v>50</v>
      </c>
      <c r="D4" s="3">
        <v>200</v>
      </c>
      <c r="E4" s="4">
        <f t="shared" si="0"/>
        <v>5</v>
      </c>
      <c r="F4" s="3">
        <v>50</v>
      </c>
      <c r="G4" s="5">
        <f>G2</f>
        <v>4.2885</v>
      </c>
    </row>
    <row r="5" spans="1:9" x14ac:dyDescent="0.25">
      <c r="A5" s="7" t="s">
        <v>6</v>
      </c>
      <c r="B5" s="8" t="s">
        <v>3</v>
      </c>
      <c r="C5" s="9">
        <v>50</v>
      </c>
      <c r="D5" s="9">
        <v>160</v>
      </c>
      <c r="E5" s="10">
        <f t="shared" si="0"/>
        <v>5</v>
      </c>
      <c r="F5" s="9">
        <v>50</v>
      </c>
      <c r="G5" s="11">
        <f>G2</f>
        <v>4.2885</v>
      </c>
    </row>
    <row r="6" spans="1:9" x14ac:dyDescent="0.25">
      <c r="A6" s="1" t="s">
        <v>7</v>
      </c>
      <c r="B6" s="2" t="s">
        <v>8</v>
      </c>
      <c r="C6" s="3">
        <v>61</v>
      </c>
      <c r="D6" s="3">
        <v>180</v>
      </c>
      <c r="E6" s="4">
        <f t="shared" si="0"/>
        <v>6.1000000000000005</v>
      </c>
      <c r="F6" s="3">
        <v>61</v>
      </c>
      <c r="G6" s="28">
        <v>3.7591999999999999</v>
      </c>
      <c r="H6" s="29" t="s">
        <v>138</v>
      </c>
      <c r="I6" t="s">
        <v>141</v>
      </c>
    </row>
    <row r="7" spans="1:9" x14ac:dyDescent="0.25">
      <c r="A7" s="7" t="s">
        <v>9</v>
      </c>
      <c r="B7" s="8" t="s">
        <v>3</v>
      </c>
      <c r="C7" s="9">
        <v>45</v>
      </c>
      <c r="D7" s="9">
        <v>180</v>
      </c>
      <c r="E7" s="10">
        <f t="shared" si="0"/>
        <v>4.5</v>
      </c>
      <c r="F7" s="9">
        <v>45</v>
      </c>
      <c r="G7" s="11">
        <f>G4</f>
        <v>4.2885</v>
      </c>
    </row>
    <row r="8" spans="1:9" x14ac:dyDescent="0.25">
      <c r="A8" s="1" t="s">
        <v>10</v>
      </c>
      <c r="B8" s="2" t="s">
        <v>8</v>
      </c>
      <c r="C8" s="3">
        <v>50</v>
      </c>
      <c r="D8" s="3">
        <v>150</v>
      </c>
      <c r="E8" s="4">
        <f t="shared" si="0"/>
        <v>5</v>
      </c>
      <c r="F8" s="3">
        <v>50</v>
      </c>
      <c r="G8" s="5">
        <f>G6</f>
        <v>3.7591999999999999</v>
      </c>
    </row>
    <row r="9" spans="1:9" x14ac:dyDescent="0.25">
      <c r="A9" s="7" t="s">
        <v>11</v>
      </c>
      <c r="B9" s="8" t="s">
        <v>3</v>
      </c>
      <c r="C9" s="9">
        <v>42</v>
      </c>
      <c r="D9" s="9">
        <v>145</v>
      </c>
      <c r="E9" s="10">
        <f t="shared" si="0"/>
        <v>4.2</v>
      </c>
      <c r="F9" s="9">
        <v>42</v>
      </c>
      <c r="G9" s="11">
        <f>G2</f>
        <v>4.2885</v>
      </c>
    </row>
    <row r="10" spans="1:9" x14ac:dyDescent="0.25">
      <c r="A10" s="12" t="s">
        <v>12</v>
      </c>
      <c r="B10" s="13" t="s">
        <v>13</v>
      </c>
      <c r="C10" s="14">
        <v>88</v>
      </c>
      <c r="D10" s="14">
        <v>250</v>
      </c>
      <c r="E10" s="4">
        <f t="shared" si="0"/>
        <v>8.8000000000000007</v>
      </c>
      <c r="F10" s="14">
        <v>88</v>
      </c>
      <c r="G10" s="28">
        <v>2.7002999999999999</v>
      </c>
      <c r="H10" s="29" t="s">
        <v>138</v>
      </c>
      <c r="I10" t="s">
        <v>142</v>
      </c>
    </row>
    <row r="11" spans="1:9" x14ac:dyDescent="0.25">
      <c r="A11" s="7" t="s">
        <v>14</v>
      </c>
      <c r="B11" s="8" t="s">
        <v>3</v>
      </c>
      <c r="C11" s="9">
        <v>52</v>
      </c>
      <c r="D11" s="9">
        <v>130</v>
      </c>
      <c r="E11" s="10">
        <f t="shared" si="0"/>
        <v>5.2</v>
      </c>
      <c r="F11" s="9">
        <v>52</v>
      </c>
      <c r="G11" s="11">
        <f>G2</f>
        <v>4.2885</v>
      </c>
    </row>
    <row r="12" spans="1:9" x14ac:dyDescent="0.25">
      <c r="A12" s="12" t="s">
        <v>15</v>
      </c>
      <c r="B12" s="13" t="s">
        <v>3</v>
      </c>
      <c r="C12" s="14">
        <v>43</v>
      </c>
      <c r="D12" s="14">
        <v>150</v>
      </c>
      <c r="E12" s="4">
        <f t="shared" si="0"/>
        <v>4.3</v>
      </c>
      <c r="F12" s="14">
        <v>43</v>
      </c>
      <c r="G12" s="11">
        <f>G2</f>
        <v>4.2885</v>
      </c>
    </row>
    <row r="13" spans="1:9" x14ac:dyDescent="0.25">
      <c r="A13" s="7" t="s">
        <v>16</v>
      </c>
      <c r="B13" s="8" t="s">
        <v>8</v>
      </c>
      <c r="C13" s="9">
        <v>50</v>
      </c>
      <c r="D13" s="9">
        <v>120</v>
      </c>
      <c r="E13" s="10">
        <f t="shared" si="0"/>
        <v>5</v>
      </c>
      <c r="F13" s="9">
        <v>50</v>
      </c>
      <c r="G13" s="5">
        <f>G6</f>
        <v>3.7591999999999999</v>
      </c>
    </row>
    <row r="14" spans="1:9" x14ac:dyDescent="0.25">
      <c r="A14" s="12" t="s">
        <v>17</v>
      </c>
      <c r="B14" s="13" t="s">
        <v>3</v>
      </c>
      <c r="C14" s="14">
        <v>48</v>
      </c>
      <c r="D14" s="14">
        <v>160</v>
      </c>
      <c r="E14" s="4">
        <f t="shared" si="0"/>
        <v>4.8000000000000007</v>
      </c>
      <c r="F14" s="14">
        <v>48</v>
      </c>
      <c r="G14" s="11">
        <f>G2</f>
        <v>4.2885</v>
      </c>
    </row>
    <row r="15" spans="1:9" x14ac:dyDescent="0.25">
      <c r="A15" s="7" t="s">
        <v>18</v>
      </c>
      <c r="B15" s="8" t="s">
        <v>3</v>
      </c>
      <c r="C15" s="9">
        <v>42</v>
      </c>
      <c r="D15" s="9">
        <v>130</v>
      </c>
      <c r="E15" s="10">
        <f t="shared" si="0"/>
        <v>4.2</v>
      </c>
      <c r="F15" s="9">
        <v>42</v>
      </c>
      <c r="G15" s="11">
        <f>G2</f>
        <v>4.2885</v>
      </c>
    </row>
    <row r="16" spans="1:9" x14ac:dyDescent="0.25">
      <c r="A16" s="12" t="s">
        <v>19</v>
      </c>
      <c r="B16" s="13" t="s">
        <v>3</v>
      </c>
      <c r="C16" s="14">
        <v>41</v>
      </c>
      <c r="D16" s="14">
        <v>100</v>
      </c>
      <c r="E16" s="4">
        <f t="shared" si="0"/>
        <v>4.1000000000000005</v>
      </c>
      <c r="F16" s="14">
        <v>41</v>
      </c>
      <c r="G16" s="11">
        <f>G2</f>
        <v>4.2885</v>
      </c>
    </row>
    <row r="17" spans="1:9" x14ac:dyDescent="0.25">
      <c r="A17" s="7" t="s">
        <v>20</v>
      </c>
      <c r="B17" s="8" t="s">
        <v>3</v>
      </c>
      <c r="C17" s="9">
        <v>43</v>
      </c>
      <c r="D17" s="9">
        <v>120</v>
      </c>
      <c r="E17" s="10">
        <f t="shared" si="0"/>
        <v>4.3</v>
      </c>
      <c r="F17" s="9">
        <v>43</v>
      </c>
      <c r="G17" s="11">
        <f>G2</f>
        <v>4.2885</v>
      </c>
    </row>
    <row r="18" spans="1:9" x14ac:dyDescent="0.25">
      <c r="A18" s="12" t="s">
        <v>21</v>
      </c>
      <c r="B18" s="13" t="s">
        <v>3</v>
      </c>
      <c r="C18" s="14">
        <v>40</v>
      </c>
      <c r="D18" s="14">
        <v>120</v>
      </c>
      <c r="E18" s="4">
        <f t="shared" si="0"/>
        <v>4</v>
      </c>
      <c r="F18" s="14">
        <v>40</v>
      </c>
      <c r="G18" s="11">
        <f>G2</f>
        <v>4.2885</v>
      </c>
    </row>
    <row r="19" spans="1:9" x14ac:dyDescent="0.25">
      <c r="A19" s="7" t="s">
        <v>22</v>
      </c>
      <c r="B19" s="8" t="s">
        <v>8</v>
      </c>
      <c r="C19" s="9">
        <v>60</v>
      </c>
      <c r="D19" s="9">
        <v>120</v>
      </c>
      <c r="E19" s="10">
        <f t="shared" si="0"/>
        <v>6</v>
      </c>
      <c r="F19" s="9">
        <v>60</v>
      </c>
      <c r="G19" s="5">
        <f>G6</f>
        <v>3.7591999999999999</v>
      </c>
    </row>
    <row r="20" spans="1:9" x14ac:dyDescent="0.25">
      <c r="A20" s="12" t="s">
        <v>23</v>
      </c>
      <c r="B20" s="13" t="s">
        <v>3</v>
      </c>
      <c r="C20" s="14">
        <v>55</v>
      </c>
      <c r="D20" s="14">
        <v>170</v>
      </c>
      <c r="E20" s="4">
        <f t="shared" si="0"/>
        <v>5.5</v>
      </c>
      <c r="F20" s="14">
        <v>55</v>
      </c>
      <c r="G20" s="11">
        <f>G2</f>
        <v>4.2885</v>
      </c>
    </row>
    <row r="21" spans="1:9" x14ac:dyDescent="0.25">
      <c r="A21" s="7" t="s">
        <v>24</v>
      </c>
      <c r="B21" s="8" t="s">
        <v>8</v>
      </c>
      <c r="C21" s="9">
        <v>55</v>
      </c>
      <c r="D21" s="9">
        <v>250</v>
      </c>
      <c r="E21" s="10">
        <f t="shared" si="0"/>
        <v>5.5</v>
      </c>
      <c r="F21" s="9">
        <v>55</v>
      </c>
      <c r="G21" s="5">
        <f>G6</f>
        <v>3.7591999999999999</v>
      </c>
    </row>
    <row r="22" spans="1:9" x14ac:dyDescent="0.25">
      <c r="A22" s="12" t="s">
        <v>25</v>
      </c>
      <c r="B22" s="13" t="s">
        <v>3</v>
      </c>
      <c r="C22" s="14">
        <v>42</v>
      </c>
      <c r="D22" s="14">
        <v>125</v>
      </c>
      <c r="E22" s="4">
        <f t="shared" si="0"/>
        <v>4.2</v>
      </c>
      <c r="F22" s="14">
        <v>42</v>
      </c>
      <c r="G22" s="11">
        <f>G2</f>
        <v>4.2885</v>
      </c>
    </row>
    <row r="23" spans="1:9" x14ac:dyDescent="0.25">
      <c r="A23" s="7" t="s">
        <v>26</v>
      </c>
      <c r="B23" s="8" t="s">
        <v>3</v>
      </c>
      <c r="C23" s="9">
        <v>43</v>
      </c>
      <c r="D23" s="9">
        <v>160</v>
      </c>
      <c r="E23" s="10">
        <f t="shared" si="0"/>
        <v>4.3</v>
      </c>
      <c r="F23" s="9">
        <v>43</v>
      </c>
      <c r="G23" s="11">
        <f>G2</f>
        <v>4.2885</v>
      </c>
    </row>
    <row r="24" spans="1:9" x14ac:dyDescent="0.25">
      <c r="A24" s="12" t="s">
        <v>27</v>
      </c>
      <c r="B24" s="13" t="s">
        <v>3</v>
      </c>
      <c r="C24" s="14">
        <v>41</v>
      </c>
      <c r="D24" s="14">
        <v>120</v>
      </c>
      <c r="E24" s="4">
        <f t="shared" si="0"/>
        <v>4.1000000000000005</v>
      </c>
      <c r="F24" s="14">
        <v>41</v>
      </c>
      <c r="G24" s="11">
        <f>G2</f>
        <v>4.2885</v>
      </c>
    </row>
    <row r="25" spans="1:9" x14ac:dyDescent="0.25">
      <c r="A25" s="7" t="s">
        <v>28</v>
      </c>
      <c r="B25" s="8" t="s">
        <v>29</v>
      </c>
      <c r="C25" s="9">
        <v>406</v>
      </c>
      <c r="D25" s="9">
        <v>1300</v>
      </c>
      <c r="E25" s="10">
        <f t="shared" si="0"/>
        <v>40.6</v>
      </c>
      <c r="F25" s="9">
        <v>406</v>
      </c>
      <c r="G25" s="28">
        <v>0.57440000000000002</v>
      </c>
      <c r="H25" s="29" t="s">
        <v>138</v>
      </c>
      <c r="I25" t="s">
        <v>143</v>
      </c>
    </row>
    <row r="26" spans="1:9" x14ac:dyDescent="0.25">
      <c r="A26" s="12" t="s">
        <v>30</v>
      </c>
      <c r="B26" s="13" t="s">
        <v>8</v>
      </c>
      <c r="C26" s="14">
        <v>55</v>
      </c>
      <c r="D26" s="14">
        <v>150</v>
      </c>
      <c r="E26" s="4">
        <f t="shared" si="0"/>
        <v>5.5</v>
      </c>
      <c r="F26" s="14">
        <v>55</v>
      </c>
      <c r="G26" s="5">
        <f>G6</f>
        <v>3.7591999999999999</v>
      </c>
    </row>
    <row r="27" spans="1:9" x14ac:dyDescent="0.25">
      <c r="A27" s="7" t="s">
        <v>31</v>
      </c>
      <c r="B27" s="8" t="s">
        <v>8</v>
      </c>
      <c r="C27" s="9">
        <v>44</v>
      </c>
      <c r="D27" s="9">
        <v>110</v>
      </c>
      <c r="E27" s="10">
        <f t="shared" si="0"/>
        <v>4.4000000000000004</v>
      </c>
      <c r="F27" s="9">
        <v>44</v>
      </c>
      <c r="G27" s="5">
        <f>G6</f>
        <v>3.7591999999999999</v>
      </c>
    </row>
    <row r="28" spans="1:9" x14ac:dyDescent="0.25">
      <c r="A28" s="12" t="s">
        <v>32</v>
      </c>
      <c r="B28" s="13" t="s">
        <v>3</v>
      </c>
      <c r="C28" s="14">
        <v>41</v>
      </c>
      <c r="D28" s="14">
        <v>100</v>
      </c>
      <c r="E28" s="4">
        <f t="shared" si="0"/>
        <v>4.1000000000000005</v>
      </c>
      <c r="F28" s="14">
        <v>41</v>
      </c>
      <c r="G28" s="11">
        <f>G2</f>
        <v>4.2885</v>
      </c>
    </row>
    <row r="29" spans="1:9" x14ac:dyDescent="0.25">
      <c r="A29" s="7" t="s">
        <v>33</v>
      </c>
      <c r="B29" s="8" t="s">
        <v>8</v>
      </c>
      <c r="C29" s="9">
        <v>55</v>
      </c>
      <c r="D29" s="9">
        <v>300</v>
      </c>
      <c r="E29" s="10">
        <f t="shared" si="0"/>
        <v>5.5</v>
      </c>
      <c r="F29" s="9">
        <v>55</v>
      </c>
      <c r="G29" s="5">
        <f>G6</f>
        <v>3.7591999999999999</v>
      </c>
    </row>
    <row r="30" spans="1:9" x14ac:dyDescent="0.25">
      <c r="A30" s="12" t="s">
        <v>34</v>
      </c>
      <c r="B30" s="13" t="s">
        <v>3</v>
      </c>
      <c r="C30" s="14">
        <v>48</v>
      </c>
      <c r="D30" s="14">
        <v>160</v>
      </c>
      <c r="E30" s="4">
        <f t="shared" si="0"/>
        <v>4.8000000000000007</v>
      </c>
      <c r="F30" s="14">
        <v>48</v>
      </c>
      <c r="G30" s="11">
        <f>G2</f>
        <v>4.2885</v>
      </c>
    </row>
    <row r="31" spans="1:9" x14ac:dyDescent="0.25">
      <c r="A31" s="7" t="s">
        <v>35</v>
      </c>
      <c r="B31" s="8" t="s">
        <v>3</v>
      </c>
      <c r="C31" s="9">
        <v>50</v>
      </c>
      <c r="D31" s="9">
        <v>180</v>
      </c>
      <c r="E31" s="10">
        <f t="shared" si="0"/>
        <v>5</v>
      </c>
      <c r="F31" s="9">
        <v>50</v>
      </c>
      <c r="G31" s="11">
        <f>G22</f>
        <v>4.2885</v>
      </c>
    </row>
    <row r="32" spans="1:9" x14ac:dyDescent="0.25">
      <c r="A32" s="12" t="s">
        <v>36</v>
      </c>
      <c r="B32" s="13" t="s">
        <v>3</v>
      </c>
      <c r="C32" s="14">
        <v>48</v>
      </c>
      <c r="D32" s="14">
        <v>140</v>
      </c>
      <c r="E32" s="4">
        <f t="shared" si="0"/>
        <v>4.8000000000000007</v>
      </c>
      <c r="F32" s="14">
        <v>48</v>
      </c>
      <c r="G32" s="11">
        <f>G2</f>
        <v>4.2885</v>
      </c>
    </row>
    <row r="33" spans="1:9" x14ac:dyDescent="0.25">
      <c r="A33" s="7" t="s">
        <v>37</v>
      </c>
      <c r="B33" s="8" t="s">
        <v>3</v>
      </c>
      <c r="C33" s="9">
        <v>43</v>
      </c>
      <c r="D33" s="9">
        <v>140</v>
      </c>
      <c r="E33" s="10">
        <f t="shared" si="0"/>
        <v>4.3</v>
      </c>
      <c r="F33" s="9">
        <v>43</v>
      </c>
      <c r="G33" s="11">
        <f>G2</f>
        <v>4.2885</v>
      </c>
    </row>
    <row r="34" spans="1:9" x14ac:dyDescent="0.25">
      <c r="A34" s="12" t="s">
        <v>38</v>
      </c>
      <c r="B34" s="13" t="s">
        <v>3</v>
      </c>
      <c r="C34" s="14">
        <v>50</v>
      </c>
      <c r="D34" s="14">
        <v>160</v>
      </c>
      <c r="E34" s="4">
        <f t="shared" ref="E34:E65" si="1">C34*10%</f>
        <v>5</v>
      </c>
      <c r="F34" s="14">
        <v>50</v>
      </c>
      <c r="G34" s="11">
        <f>G3</f>
        <v>4.2885</v>
      </c>
    </row>
    <row r="35" spans="1:9" x14ac:dyDescent="0.25">
      <c r="A35" s="7" t="s">
        <v>39</v>
      </c>
      <c r="B35" s="8" t="s">
        <v>3</v>
      </c>
      <c r="C35" s="9">
        <v>38</v>
      </c>
      <c r="D35" s="9">
        <v>190</v>
      </c>
      <c r="E35" s="10">
        <f t="shared" si="1"/>
        <v>3.8000000000000003</v>
      </c>
      <c r="F35" s="9">
        <v>38</v>
      </c>
      <c r="G35" s="11">
        <f>G4</f>
        <v>4.2885</v>
      </c>
    </row>
    <row r="36" spans="1:9" x14ac:dyDescent="0.25">
      <c r="A36" s="12" t="s">
        <v>40</v>
      </c>
      <c r="B36" s="13" t="s">
        <v>3</v>
      </c>
      <c r="C36" s="14">
        <v>41</v>
      </c>
      <c r="D36" s="14">
        <v>110</v>
      </c>
      <c r="E36" s="4">
        <f t="shared" si="1"/>
        <v>4.1000000000000005</v>
      </c>
      <c r="F36" s="14">
        <v>41</v>
      </c>
      <c r="G36" s="11">
        <f>G5</f>
        <v>4.2885</v>
      </c>
    </row>
    <row r="37" spans="1:9" x14ac:dyDescent="0.25">
      <c r="A37" s="7" t="s">
        <v>41</v>
      </c>
      <c r="B37" s="8" t="s">
        <v>8</v>
      </c>
      <c r="C37" s="9">
        <v>60</v>
      </c>
      <c r="D37" s="9">
        <v>120</v>
      </c>
      <c r="E37" s="10">
        <f t="shared" si="1"/>
        <v>6</v>
      </c>
      <c r="F37" s="9">
        <v>60</v>
      </c>
      <c r="G37" s="5">
        <f>G6</f>
        <v>3.7591999999999999</v>
      </c>
    </row>
    <row r="38" spans="1:9" x14ac:dyDescent="0.25">
      <c r="A38" s="12" t="s">
        <v>42</v>
      </c>
      <c r="B38" s="13" t="s">
        <v>3</v>
      </c>
      <c r="C38" s="14">
        <v>41</v>
      </c>
      <c r="D38" s="14">
        <v>95</v>
      </c>
      <c r="E38" s="4">
        <f t="shared" si="1"/>
        <v>4.1000000000000005</v>
      </c>
      <c r="F38" s="14">
        <v>41</v>
      </c>
      <c r="G38" s="11">
        <f>G2</f>
        <v>4.2885</v>
      </c>
    </row>
    <row r="39" spans="1:9" x14ac:dyDescent="0.25">
      <c r="A39" s="7" t="s">
        <v>43</v>
      </c>
      <c r="B39" s="8" t="s">
        <v>3</v>
      </c>
      <c r="C39" s="9">
        <v>52</v>
      </c>
      <c r="D39" s="9">
        <v>160</v>
      </c>
      <c r="E39" s="10">
        <f t="shared" si="1"/>
        <v>5.2</v>
      </c>
      <c r="F39" s="9">
        <v>52</v>
      </c>
      <c r="G39" s="11">
        <f>G3</f>
        <v>4.2885</v>
      </c>
    </row>
    <row r="40" spans="1:9" x14ac:dyDescent="0.25">
      <c r="A40" s="12" t="s">
        <v>44</v>
      </c>
      <c r="B40" s="13" t="s">
        <v>3</v>
      </c>
      <c r="C40" s="14">
        <v>56</v>
      </c>
      <c r="D40" s="14">
        <v>160</v>
      </c>
      <c r="E40" s="4">
        <f t="shared" si="1"/>
        <v>5.6000000000000005</v>
      </c>
      <c r="F40" s="14">
        <v>56</v>
      </c>
      <c r="G40" s="11">
        <f>G4</f>
        <v>4.2885</v>
      </c>
    </row>
    <row r="41" spans="1:9" x14ac:dyDescent="0.25">
      <c r="A41" s="7" t="s">
        <v>45</v>
      </c>
      <c r="B41" s="8" t="s">
        <v>3</v>
      </c>
      <c r="C41" s="9">
        <v>50</v>
      </c>
      <c r="D41" s="9">
        <v>150</v>
      </c>
      <c r="E41" s="10">
        <f t="shared" si="1"/>
        <v>5</v>
      </c>
      <c r="F41" s="9">
        <v>50</v>
      </c>
      <c r="G41" s="11">
        <f>G5</f>
        <v>4.2885</v>
      </c>
    </row>
    <row r="42" spans="1:9" x14ac:dyDescent="0.25">
      <c r="A42" s="12" t="s">
        <v>46</v>
      </c>
      <c r="B42" s="13" t="s">
        <v>47</v>
      </c>
      <c r="C42" s="6">
        <f>7532/100</f>
        <v>75.319999999999993</v>
      </c>
      <c r="D42" s="14">
        <f>22000/100</f>
        <v>220</v>
      </c>
      <c r="E42" s="4">
        <f t="shared" si="1"/>
        <v>7.532</v>
      </c>
      <c r="F42" s="6">
        <f>7532/100</f>
        <v>75.319999999999993</v>
      </c>
      <c r="G42" s="28">
        <v>3.4361999999999999</v>
      </c>
      <c r="H42" s="29" t="s">
        <v>138</v>
      </c>
      <c r="I42" t="s">
        <v>144</v>
      </c>
    </row>
    <row r="43" spans="1:9" x14ac:dyDescent="0.25">
      <c r="A43" s="7" t="s">
        <v>48</v>
      </c>
      <c r="B43" s="8" t="s">
        <v>8</v>
      </c>
      <c r="C43" s="9">
        <v>48</v>
      </c>
      <c r="D43" s="9">
        <v>160</v>
      </c>
      <c r="E43" s="10">
        <f t="shared" si="1"/>
        <v>4.8000000000000007</v>
      </c>
      <c r="F43" s="9">
        <v>48</v>
      </c>
      <c r="G43" s="5">
        <f>G6</f>
        <v>3.7591999999999999</v>
      </c>
    </row>
    <row r="44" spans="1:9" x14ac:dyDescent="0.25">
      <c r="A44" s="12" t="s">
        <v>49</v>
      </c>
      <c r="B44" s="13" t="s">
        <v>3</v>
      </c>
      <c r="C44" s="14">
        <v>40</v>
      </c>
      <c r="D44" s="14">
        <v>95</v>
      </c>
      <c r="E44" s="4">
        <f t="shared" si="1"/>
        <v>4</v>
      </c>
      <c r="F44" s="14">
        <v>40</v>
      </c>
      <c r="G44" s="11">
        <f>G2</f>
        <v>4.2885</v>
      </c>
    </row>
    <row r="45" spans="1:9" x14ac:dyDescent="0.25">
      <c r="A45" s="7" t="s">
        <v>50</v>
      </c>
      <c r="B45" s="8" t="s">
        <v>8</v>
      </c>
      <c r="C45" s="9">
        <v>45</v>
      </c>
      <c r="D45" s="9">
        <v>100</v>
      </c>
      <c r="E45" s="10">
        <f t="shared" si="1"/>
        <v>4.5</v>
      </c>
      <c r="F45" s="9">
        <v>45</v>
      </c>
      <c r="G45" s="5">
        <f>G6</f>
        <v>3.7591999999999999</v>
      </c>
    </row>
    <row r="46" spans="1:9" x14ac:dyDescent="0.25">
      <c r="A46" s="12" t="s">
        <v>51</v>
      </c>
      <c r="B46" s="13" t="s">
        <v>52</v>
      </c>
      <c r="C46" s="14">
        <v>71</v>
      </c>
      <c r="D46" s="14">
        <v>190</v>
      </c>
      <c r="E46" s="4">
        <f t="shared" si="1"/>
        <v>7.1000000000000005</v>
      </c>
      <c r="F46" s="14">
        <v>71</v>
      </c>
      <c r="G46" s="28">
        <v>2.8426</v>
      </c>
      <c r="H46" s="29" t="s">
        <v>138</v>
      </c>
      <c r="I46" t="s">
        <v>145</v>
      </c>
    </row>
    <row r="47" spans="1:9" x14ac:dyDescent="0.25">
      <c r="A47" s="7" t="s">
        <v>53</v>
      </c>
      <c r="B47" s="8" t="s">
        <v>3</v>
      </c>
      <c r="C47" s="9">
        <v>41</v>
      </c>
      <c r="D47" s="9">
        <v>200</v>
      </c>
      <c r="E47" s="10">
        <f t="shared" si="1"/>
        <v>4.1000000000000005</v>
      </c>
      <c r="F47" s="9">
        <v>41</v>
      </c>
      <c r="G47" s="11">
        <f>G2</f>
        <v>4.2885</v>
      </c>
    </row>
    <row r="48" spans="1:9" x14ac:dyDescent="0.25">
      <c r="A48" s="12" t="s">
        <v>54</v>
      </c>
      <c r="B48" s="13" t="s">
        <v>3</v>
      </c>
      <c r="C48" s="14">
        <v>41</v>
      </c>
      <c r="D48" s="14">
        <v>140</v>
      </c>
      <c r="E48" s="4">
        <f t="shared" si="1"/>
        <v>4.1000000000000005</v>
      </c>
      <c r="F48" s="14">
        <v>41</v>
      </c>
      <c r="G48" s="11">
        <f>G2</f>
        <v>4.2885</v>
      </c>
    </row>
    <row r="49" spans="1:9" x14ac:dyDescent="0.25">
      <c r="A49" s="7" t="s">
        <v>55</v>
      </c>
      <c r="B49" s="8" t="s">
        <v>3</v>
      </c>
      <c r="C49" s="9">
        <v>41</v>
      </c>
      <c r="D49" s="9">
        <v>150</v>
      </c>
      <c r="E49" s="10">
        <f t="shared" si="1"/>
        <v>4.1000000000000005</v>
      </c>
      <c r="F49" s="9">
        <v>41</v>
      </c>
      <c r="G49" s="11">
        <f>G2</f>
        <v>4.2885</v>
      </c>
    </row>
    <row r="50" spans="1:9" x14ac:dyDescent="0.25">
      <c r="A50" s="12" t="s">
        <v>56</v>
      </c>
      <c r="B50" s="13" t="s">
        <v>8</v>
      </c>
      <c r="C50" s="14">
        <v>41</v>
      </c>
      <c r="D50" s="14">
        <v>150</v>
      </c>
      <c r="E50" s="4">
        <f t="shared" si="1"/>
        <v>4.1000000000000005</v>
      </c>
      <c r="F50" s="14">
        <v>41</v>
      </c>
      <c r="G50" s="5">
        <f>G6</f>
        <v>3.7591999999999999</v>
      </c>
    </row>
    <row r="51" spans="1:9" x14ac:dyDescent="0.25">
      <c r="A51" s="7" t="s">
        <v>57</v>
      </c>
      <c r="B51" s="8" t="s">
        <v>8</v>
      </c>
      <c r="C51" s="9">
        <v>49</v>
      </c>
      <c r="D51" s="9">
        <v>120</v>
      </c>
      <c r="E51" s="10">
        <f t="shared" si="1"/>
        <v>4.9000000000000004</v>
      </c>
      <c r="F51" s="9">
        <v>49</v>
      </c>
      <c r="G51" s="5">
        <f>G6</f>
        <v>3.7591999999999999</v>
      </c>
    </row>
    <row r="52" spans="1:9" x14ac:dyDescent="0.25">
      <c r="A52" s="12" t="s">
        <v>58</v>
      </c>
      <c r="B52" s="13" t="s">
        <v>8</v>
      </c>
      <c r="C52" s="14">
        <v>66</v>
      </c>
      <c r="D52" s="14">
        <v>220</v>
      </c>
      <c r="E52" s="4">
        <f t="shared" si="1"/>
        <v>6.6000000000000005</v>
      </c>
      <c r="F52" s="14">
        <v>66</v>
      </c>
      <c r="G52" s="5">
        <f>G6</f>
        <v>3.7591999999999999</v>
      </c>
    </row>
    <row r="53" spans="1:9" x14ac:dyDescent="0.25">
      <c r="A53" s="7" t="s">
        <v>59</v>
      </c>
      <c r="B53" s="8" t="s">
        <v>3</v>
      </c>
      <c r="C53" s="9">
        <v>46</v>
      </c>
      <c r="D53" s="9">
        <v>170</v>
      </c>
      <c r="E53" s="10">
        <f t="shared" si="1"/>
        <v>4.6000000000000005</v>
      </c>
      <c r="F53" s="9">
        <v>46</v>
      </c>
      <c r="G53" s="11">
        <f>G2</f>
        <v>4.2885</v>
      </c>
    </row>
    <row r="54" spans="1:9" x14ac:dyDescent="0.25">
      <c r="A54" s="12" t="s">
        <v>60</v>
      </c>
      <c r="B54" s="13" t="s">
        <v>3</v>
      </c>
      <c r="C54" s="14">
        <v>48</v>
      </c>
      <c r="D54" s="14">
        <v>170</v>
      </c>
      <c r="E54" s="4">
        <f t="shared" si="1"/>
        <v>4.8000000000000007</v>
      </c>
      <c r="F54" s="14">
        <v>48</v>
      </c>
      <c r="G54" s="11">
        <f>G2</f>
        <v>4.2885</v>
      </c>
    </row>
    <row r="55" spans="1:9" x14ac:dyDescent="0.25">
      <c r="A55" s="7" t="s">
        <v>61</v>
      </c>
      <c r="B55" s="8" t="s">
        <v>8</v>
      </c>
      <c r="C55" s="9">
        <v>50</v>
      </c>
      <c r="D55" s="9">
        <v>140</v>
      </c>
      <c r="E55" s="10">
        <f t="shared" si="1"/>
        <v>5</v>
      </c>
      <c r="F55" s="9">
        <v>50</v>
      </c>
      <c r="G55" s="5">
        <f>G6</f>
        <v>3.7591999999999999</v>
      </c>
    </row>
    <row r="56" spans="1:9" x14ac:dyDescent="0.25">
      <c r="A56" s="12" t="s">
        <v>62</v>
      </c>
      <c r="B56" s="13" t="s">
        <v>3</v>
      </c>
      <c r="C56" s="14">
        <v>42</v>
      </c>
      <c r="D56" s="14">
        <v>110</v>
      </c>
      <c r="E56" s="4">
        <f t="shared" si="1"/>
        <v>4.2</v>
      </c>
      <c r="F56" s="14">
        <v>42</v>
      </c>
      <c r="G56" s="11">
        <f>G2</f>
        <v>4.2885</v>
      </c>
    </row>
    <row r="57" spans="1:9" x14ac:dyDescent="0.25">
      <c r="A57" s="7" t="s">
        <v>63</v>
      </c>
      <c r="B57" s="8" t="s">
        <v>3</v>
      </c>
      <c r="C57" s="9">
        <v>39</v>
      </c>
      <c r="D57" s="9">
        <v>200</v>
      </c>
      <c r="E57" s="10">
        <f t="shared" si="1"/>
        <v>3.9000000000000004</v>
      </c>
      <c r="F57" s="9">
        <v>39</v>
      </c>
      <c r="G57" s="11">
        <f>G2</f>
        <v>4.2885</v>
      </c>
    </row>
    <row r="58" spans="1:9" x14ac:dyDescent="0.25">
      <c r="A58" s="12" t="s">
        <v>64</v>
      </c>
      <c r="B58" s="13" t="s">
        <v>8</v>
      </c>
      <c r="C58" s="14">
        <v>54</v>
      </c>
      <c r="D58" s="14">
        <v>100</v>
      </c>
      <c r="E58" s="4">
        <f t="shared" si="1"/>
        <v>5.4</v>
      </c>
      <c r="F58" s="14">
        <v>54</v>
      </c>
      <c r="G58" s="5">
        <f>G6</f>
        <v>3.7591999999999999</v>
      </c>
    </row>
    <row r="59" spans="1:9" x14ac:dyDescent="0.25">
      <c r="A59" s="7" t="s">
        <v>65</v>
      </c>
      <c r="B59" s="8" t="s">
        <v>8</v>
      </c>
      <c r="C59" s="9">
        <v>57</v>
      </c>
      <c r="D59" s="9">
        <v>150</v>
      </c>
      <c r="E59" s="10">
        <f t="shared" si="1"/>
        <v>5.7</v>
      </c>
      <c r="F59" s="9">
        <v>57</v>
      </c>
      <c r="G59" s="5">
        <f>G6</f>
        <v>3.7591999999999999</v>
      </c>
    </row>
    <row r="60" spans="1:9" x14ac:dyDescent="0.25">
      <c r="A60" s="12" t="s">
        <v>66</v>
      </c>
      <c r="B60" s="13" t="s">
        <v>3</v>
      </c>
      <c r="C60" s="14">
        <v>52</v>
      </c>
      <c r="D60" s="14">
        <v>100</v>
      </c>
      <c r="E60" s="4">
        <f t="shared" si="1"/>
        <v>5.2</v>
      </c>
      <c r="F60" s="14">
        <v>52</v>
      </c>
      <c r="G60" s="11">
        <f>G2</f>
        <v>4.2885</v>
      </c>
    </row>
    <row r="61" spans="1:9" x14ac:dyDescent="0.25">
      <c r="A61" s="7" t="s">
        <v>67</v>
      </c>
      <c r="B61" s="8" t="s">
        <v>68</v>
      </c>
      <c r="C61" s="9">
        <v>88</v>
      </c>
      <c r="D61" s="9">
        <v>200</v>
      </c>
      <c r="E61" s="10">
        <f t="shared" si="1"/>
        <v>8.8000000000000007</v>
      </c>
      <c r="F61" s="9">
        <v>88</v>
      </c>
      <c r="G61" s="28">
        <v>3.7896000000000001</v>
      </c>
      <c r="H61" s="29" t="s">
        <v>138</v>
      </c>
      <c r="I61" t="s">
        <v>146</v>
      </c>
    </row>
    <row r="62" spans="1:9" x14ac:dyDescent="0.25">
      <c r="A62" s="12" t="s">
        <v>69</v>
      </c>
      <c r="B62" s="13" t="s">
        <v>3</v>
      </c>
      <c r="C62" s="14">
        <v>39</v>
      </c>
      <c r="D62" s="14">
        <v>130</v>
      </c>
      <c r="E62" s="4">
        <f t="shared" si="1"/>
        <v>3.9000000000000004</v>
      </c>
      <c r="F62" s="14">
        <v>39</v>
      </c>
      <c r="G62" s="11">
        <f>G2</f>
        <v>4.2885</v>
      </c>
    </row>
    <row r="63" spans="1:9" x14ac:dyDescent="0.25">
      <c r="A63" s="7" t="s">
        <v>70</v>
      </c>
      <c r="B63" s="8" t="s">
        <v>3</v>
      </c>
      <c r="C63" s="9">
        <v>48</v>
      </c>
      <c r="D63" s="9">
        <v>160</v>
      </c>
      <c r="E63" s="10">
        <f t="shared" si="1"/>
        <v>4.8000000000000007</v>
      </c>
      <c r="F63" s="9">
        <v>48</v>
      </c>
      <c r="G63" s="11">
        <f>G2</f>
        <v>4.2885</v>
      </c>
    </row>
    <row r="64" spans="1:9" x14ac:dyDescent="0.25">
      <c r="A64" s="12" t="s">
        <v>71</v>
      </c>
      <c r="B64" s="13" t="s">
        <v>3</v>
      </c>
      <c r="C64" s="14">
        <v>57</v>
      </c>
      <c r="D64" s="14">
        <v>132</v>
      </c>
      <c r="E64" s="4">
        <f t="shared" si="1"/>
        <v>5.7</v>
      </c>
      <c r="F64" s="14">
        <v>57</v>
      </c>
      <c r="G64" s="11">
        <f>G2</f>
        <v>4.2885</v>
      </c>
    </row>
    <row r="65" spans="1:9" x14ac:dyDescent="0.25">
      <c r="A65" s="7" t="s">
        <v>72</v>
      </c>
      <c r="B65" s="8" t="s">
        <v>3</v>
      </c>
      <c r="C65" s="9">
        <v>39</v>
      </c>
      <c r="D65" s="9">
        <v>125</v>
      </c>
      <c r="E65" s="10">
        <f t="shared" si="1"/>
        <v>3.9000000000000004</v>
      </c>
      <c r="F65" s="9">
        <v>39</v>
      </c>
      <c r="G65" s="11">
        <f>G2</f>
        <v>4.2885</v>
      </c>
    </row>
    <row r="66" spans="1:9" x14ac:dyDescent="0.25">
      <c r="A66" s="12" t="s">
        <v>73</v>
      </c>
      <c r="B66" s="13" t="s">
        <v>3</v>
      </c>
      <c r="C66" s="14">
        <v>41</v>
      </c>
      <c r="D66" s="14">
        <v>140</v>
      </c>
      <c r="E66" s="4">
        <f t="shared" ref="E66:E97" si="2">C66*10%</f>
        <v>4.1000000000000005</v>
      </c>
      <c r="F66" s="14">
        <v>41</v>
      </c>
      <c r="G66" s="11">
        <f>G2</f>
        <v>4.2885</v>
      </c>
    </row>
    <row r="67" spans="1:9" x14ac:dyDescent="0.25">
      <c r="A67" s="7" t="s">
        <v>74</v>
      </c>
      <c r="B67" s="8" t="s">
        <v>3</v>
      </c>
      <c r="C67" s="9">
        <v>43</v>
      </c>
      <c r="D67" s="9">
        <v>180</v>
      </c>
      <c r="E67" s="10">
        <f t="shared" si="2"/>
        <v>4.3</v>
      </c>
      <c r="F67" s="9">
        <v>43</v>
      </c>
      <c r="G67" s="11">
        <f>G2</f>
        <v>4.2885</v>
      </c>
    </row>
    <row r="68" spans="1:9" x14ac:dyDescent="0.25">
      <c r="A68" s="12" t="s">
        <v>75</v>
      </c>
      <c r="B68" s="13" t="s">
        <v>3</v>
      </c>
      <c r="C68" s="14">
        <v>41</v>
      </c>
      <c r="D68" s="14">
        <v>130</v>
      </c>
      <c r="E68" s="4">
        <f t="shared" si="2"/>
        <v>4.1000000000000005</v>
      </c>
      <c r="F68" s="14">
        <v>41</v>
      </c>
      <c r="G68" s="11">
        <f>G2</f>
        <v>4.2885</v>
      </c>
    </row>
    <row r="69" spans="1:9" x14ac:dyDescent="0.25">
      <c r="A69" s="7" t="s">
        <v>76</v>
      </c>
      <c r="B69" s="8" t="s">
        <v>8</v>
      </c>
      <c r="C69" s="9">
        <v>53</v>
      </c>
      <c r="D69" s="9">
        <v>140</v>
      </c>
      <c r="E69" s="10">
        <f t="shared" si="2"/>
        <v>5.3000000000000007</v>
      </c>
      <c r="F69" s="9">
        <v>53</v>
      </c>
      <c r="G69" s="5">
        <f>G6</f>
        <v>3.7591999999999999</v>
      </c>
    </row>
    <row r="70" spans="1:9" x14ac:dyDescent="0.25">
      <c r="A70" s="12" t="s">
        <v>77</v>
      </c>
      <c r="B70" s="13" t="s">
        <v>3</v>
      </c>
      <c r="C70" s="14">
        <v>41</v>
      </c>
      <c r="D70" s="14">
        <v>85</v>
      </c>
      <c r="E70" s="4">
        <f t="shared" si="2"/>
        <v>4.1000000000000005</v>
      </c>
      <c r="F70" s="14">
        <v>41</v>
      </c>
      <c r="G70" s="11">
        <f>G2</f>
        <v>4.2885</v>
      </c>
    </row>
    <row r="71" spans="1:9" x14ac:dyDescent="0.25">
      <c r="A71" s="7" t="s">
        <v>78</v>
      </c>
      <c r="B71" s="8" t="s">
        <v>3</v>
      </c>
      <c r="C71" s="9">
        <v>50</v>
      </c>
      <c r="D71" s="9">
        <v>180</v>
      </c>
      <c r="E71" s="10">
        <f t="shared" si="2"/>
        <v>5</v>
      </c>
      <c r="F71" s="9">
        <v>50</v>
      </c>
      <c r="G71" s="11">
        <f>G2</f>
        <v>4.2885</v>
      </c>
    </row>
    <row r="72" spans="1:9" x14ac:dyDescent="0.25">
      <c r="A72" s="12" t="s">
        <v>79</v>
      </c>
      <c r="B72" s="13" t="s">
        <v>3</v>
      </c>
      <c r="C72" s="14">
        <v>45</v>
      </c>
      <c r="D72" s="14">
        <v>140</v>
      </c>
      <c r="E72" s="4">
        <f t="shared" si="2"/>
        <v>4.5</v>
      </c>
      <c r="F72" s="14">
        <v>45</v>
      </c>
      <c r="G72" s="11">
        <f>G2</f>
        <v>4.2885</v>
      </c>
    </row>
    <row r="73" spans="1:9" x14ac:dyDescent="0.25">
      <c r="A73" s="7" t="s">
        <v>80</v>
      </c>
      <c r="B73" s="8" t="s">
        <v>3</v>
      </c>
      <c r="C73" s="9">
        <v>50</v>
      </c>
      <c r="D73" s="9">
        <v>130</v>
      </c>
      <c r="E73" s="10">
        <f t="shared" si="2"/>
        <v>5</v>
      </c>
      <c r="F73" s="9">
        <v>50</v>
      </c>
      <c r="G73" s="11">
        <f>G2</f>
        <v>4.2885</v>
      </c>
    </row>
    <row r="74" spans="1:9" x14ac:dyDescent="0.25">
      <c r="A74" s="12" t="s">
        <v>81</v>
      </c>
      <c r="B74" s="13" t="s">
        <v>3</v>
      </c>
      <c r="C74" s="14">
        <v>49</v>
      </c>
      <c r="D74" s="14">
        <v>150</v>
      </c>
      <c r="E74" s="4">
        <f t="shared" si="2"/>
        <v>4.9000000000000004</v>
      </c>
      <c r="F74" s="14">
        <v>49</v>
      </c>
      <c r="G74" s="11">
        <f>G2</f>
        <v>4.2885</v>
      </c>
    </row>
    <row r="75" spans="1:9" x14ac:dyDescent="0.25">
      <c r="A75" s="7" t="s">
        <v>82</v>
      </c>
      <c r="B75" s="8" t="s">
        <v>3</v>
      </c>
      <c r="C75" s="9">
        <v>46</v>
      </c>
      <c r="D75" s="9">
        <v>240</v>
      </c>
      <c r="E75" s="10">
        <f t="shared" si="2"/>
        <v>4.6000000000000005</v>
      </c>
      <c r="F75" s="9">
        <v>46</v>
      </c>
      <c r="G75" s="11">
        <f>G2</f>
        <v>4.2885</v>
      </c>
    </row>
    <row r="76" spans="1:9" x14ac:dyDescent="0.25">
      <c r="A76" s="12" t="s">
        <v>83</v>
      </c>
      <c r="B76" s="13" t="s">
        <v>84</v>
      </c>
      <c r="C76" s="14">
        <v>451</v>
      </c>
      <c r="D76" s="14">
        <v>1500</v>
      </c>
      <c r="E76" s="4">
        <f t="shared" si="2"/>
        <v>45.1</v>
      </c>
      <c r="F76" s="14">
        <v>451</v>
      </c>
      <c r="G76" s="28">
        <v>0.44140000000000001</v>
      </c>
      <c r="H76" s="29" t="s">
        <v>138</v>
      </c>
      <c r="I76" t="s">
        <v>147</v>
      </c>
    </row>
    <row r="77" spans="1:9" x14ac:dyDescent="0.25">
      <c r="A77" s="7" t="s">
        <v>85</v>
      </c>
      <c r="B77" s="8" t="s">
        <v>8</v>
      </c>
      <c r="C77" s="9">
        <v>58</v>
      </c>
      <c r="D77" s="9">
        <v>180</v>
      </c>
      <c r="E77" s="10">
        <f t="shared" si="2"/>
        <v>5.8000000000000007</v>
      </c>
      <c r="F77" s="9">
        <v>58</v>
      </c>
      <c r="G77" s="5">
        <f>G6</f>
        <v>3.7591999999999999</v>
      </c>
    </row>
    <row r="78" spans="1:9" x14ac:dyDescent="0.25">
      <c r="A78" s="12" t="s">
        <v>86</v>
      </c>
      <c r="B78" s="13" t="s">
        <v>3</v>
      </c>
      <c r="C78" s="14">
        <v>40</v>
      </c>
      <c r="D78" s="14">
        <v>240</v>
      </c>
      <c r="E78" s="4">
        <f t="shared" si="2"/>
        <v>4</v>
      </c>
      <c r="F78" s="14">
        <v>40</v>
      </c>
      <c r="G78" s="11">
        <f>G2</f>
        <v>4.2885</v>
      </c>
    </row>
    <row r="79" spans="1:9" x14ac:dyDescent="0.25">
      <c r="A79" s="7" t="s">
        <v>87</v>
      </c>
      <c r="B79" s="8" t="s">
        <v>3</v>
      </c>
      <c r="C79" s="9">
        <v>38</v>
      </c>
      <c r="D79" s="9">
        <v>200</v>
      </c>
      <c r="E79" s="10">
        <f t="shared" si="2"/>
        <v>3.8000000000000003</v>
      </c>
      <c r="F79" s="9">
        <v>38</v>
      </c>
      <c r="G79" s="11">
        <f>G2</f>
        <v>4.2885</v>
      </c>
    </row>
    <row r="80" spans="1:9" x14ac:dyDescent="0.25">
      <c r="A80" s="12" t="s">
        <v>88</v>
      </c>
      <c r="B80" s="13" t="s">
        <v>3</v>
      </c>
      <c r="C80" s="14">
        <v>50</v>
      </c>
      <c r="D80" s="14">
        <v>150</v>
      </c>
      <c r="E80" s="4">
        <f t="shared" si="2"/>
        <v>5</v>
      </c>
      <c r="F80" s="14">
        <v>50</v>
      </c>
      <c r="G80" s="11">
        <f>G2</f>
        <v>4.2885</v>
      </c>
    </row>
    <row r="81" spans="1:7" x14ac:dyDescent="0.25">
      <c r="A81" s="7" t="s">
        <v>89</v>
      </c>
      <c r="B81" s="8" t="s">
        <v>8</v>
      </c>
      <c r="C81" s="9">
        <v>52</v>
      </c>
      <c r="D81" s="9">
        <v>140</v>
      </c>
      <c r="E81" s="10">
        <f t="shared" si="2"/>
        <v>5.2</v>
      </c>
      <c r="F81" s="9">
        <v>52</v>
      </c>
      <c r="G81" s="5">
        <f>G6</f>
        <v>3.7591999999999999</v>
      </c>
    </row>
    <row r="82" spans="1:7" x14ac:dyDescent="0.25">
      <c r="A82" s="7" t="s">
        <v>125</v>
      </c>
      <c r="B82" s="8" t="s">
        <v>3</v>
      </c>
      <c r="C82" s="9">
        <v>41</v>
      </c>
      <c r="D82" s="9">
        <v>140</v>
      </c>
      <c r="E82" s="10">
        <f t="shared" si="2"/>
        <v>4.1000000000000005</v>
      </c>
      <c r="F82" s="9">
        <v>41</v>
      </c>
      <c r="G82" s="11">
        <f>G2</f>
        <v>4.2885</v>
      </c>
    </row>
    <row r="83" spans="1:7" x14ac:dyDescent="0.25">
      <c r="A83" s="12" t="s">
        <v>90</v>
      </c>
      <c r="B83" s="13" t="s">
        <v>8</v>
      </c>
      <c r="C83" s="14">
        <v>50</v>
      </c>
      <c r="D83" s="14">
        <v>150</v>
      </c>
      <c r="E83" s="4">
        <f t="shared" si="2"/>
        <v>5</v>
      </c>
      <c r="F83" s="14">
        <v>50</v>
      </c>
      <c r="G83" s="5">
        <f>G6</f>
        <v>3.7591999999999999</v>
      </c>
    </row>
    <row r="84" spans="1:7" x14ac:dyDescent="0.25">
      <c r="A84" s="7" t="s">
        <v>91</v>
      </c>
      <c r="B84" s="8" t="s">
        <v>3</v>
      </c>
      <c r="C84" s="9">
        <v>49</v>
      </c>
      <c r="D84" s="9">
        <v>120</v>
      </c>
      <c r="E84" s="10">
        <f t="shared" si="2"/>
        <v>4.9000000000000004</v>
      </c>
      <c r="F84" s="9">
        <v>49</v>
      </c>
      <c r="G84" s="11">
        <f>G2</f>
        <v>4.2885</v>
      </c>
    </row>
    <row r="85" spans="1:7" x14ac:dyDescent="0.25">
      <c r="A85" s="12" t="s">
        <v>92</v>
      </c>
      <c r="B85" s="13" t="s">
        <v>8</v>
      </c>
      <c r="C85" s="14">
        <v>52</v>
      </c>
      <c r="D85" s="14">
        <v>275</v>
      </c>
      <c r="E85" s="4">
        <f t="shared" si="2"/>
        <v>5.2</v>
      </c>
      <c r="F85" s="14">
        <v>52</v>
      </c>
      <c r="G85" s="5">
        <f>G6</f>
        <v>3.7591999999999999</v>
      </c>
    </row>
    <row r="86" spans="1:7" x14ac:dyDescent="0.25">
      <c r="A86" s="7" t="s">
        <v>97</v>
      </c>
      <c r="B86" s="8" t="s">
        <v>3</v>
      </c>
      <c r="C86" s="9">
        <v>40</v>
      </c>
      <c r="D86" s="9">
        <v>100</v>
      </c>
      <c r="E86" s="10">
        <f t="shared" si="2"/>
        <v>4</v>
      </c>
      <c r="F86" s="9">
        <v>40</v>
      </c>
      <c r="G86" s="11">
        <f>G2</f>
        <v>4.2885</v>
      </c>
    </row>
    <row r="87" spans="1:7" x14ac:dyDescent="0.25">
      <c r="A87" s="7" t="s">
        <v>93</v>
      </c>
      <c r="B87" s="8" t="s">
        <v>3</v>
      </c>
      <c r="C87" s="9">
        <v>48</v>
      </c>
      <c r="D87" s="9">
        <v>200</v>
      </c>
      <c r="E87" s="10">
        <f t="shared" si="2"/>
        <v>4.8000000000000007</v>
      </c>
      <c r="F87" s="9">
        <v>48</v>
      </c>
      <c r="G87" s="11">
        <f>G2</f>
        <v>4.2885</v>
      </c>
    </row>
    <row r="88" spans="1:7" x14ac:dyDescent="0.25">
      <c r="A88" s="12" t="s">
        <v>94</v>
      </c>
      <c r="B88" s="13" t="s">
        <v>3</v>
      </c>
      <c r="C88" s="14">
        <v>38</v>
      </c>
      <c r="D88" s="14">
        <v>100</v>
      </c>
      <c r="E88" s="4">
        <f t="shared" si="2"/>
        <v>3.8000000000000003</v>
      </c>
      <c r="F88" s="14">
        <v>38</v>
      </c>
      <c r="G88" s="11">
        <f>G2</f>
        <v>4.2885</v>
      </c>
    </row>
    <row r="89" spans="1:7" x14ac:dyDescent="0.25">
      <c r="A89" s="7" t="s">
        <v>95</v>
      </c>
      <c r="B89" s="8" t="s">
        <v>3</v>
      </c>
      <c r="C89" s="9">
        <v>48</v>
      </c>
      <c r="D89" s="9">
        <v>174</v>
      </c>
      <c r="E89" s="10">
        <f t="shared" si="2"/>
        <v>4.8000000000000007</v>
      </c>
      <c r="F89" s="9">
        <v>48</v>
      </c>
      <c r="G89" s="11">
        <f>G2</f>
        <v>4.2885</v>
      </c>
    </row>
    <row r="90" spans="1:7" x14ac:dyDescent="0.25">
      <c r="A90" s="12" t="s">
        <v>96</v>
      </c>
      <c r="B90" s="13" t="s">
        <v>3</v>
      </c>
      <c r="C90" s="14">
        <v>44</v>
      </c>
      <c r="D90" s="14">
        <v>120</v>
      </c>
      <c r="E90" s="4">
        <f t="shared" si="2"/>
        <v>4.4000000000000004</v>
      </c>
      <c r="F90" s="14">
        <v>44</v>
      </c>
      <c r="G90" s="11">
        <f>G2</f>
        <v>4.2885</v>
      </c>
    </row>
    <row r="91" spans="1:7" x14ac:dyDescent="0.25">
      <c r="A91" s="12" t="s">
        <v>98</v>
      </c>
      <c r="B91" s="13" t="s">
        <v>8</v>
      </c>
      <c r="C91" s="14">
        <v>56</v>
      </c>
      <c r="D91" s="14">
        <v>230</v>
      </c>
      <c r="E91" s="4">
        <f t="shared" si="2"/>
        <v>5.6000000000000005</v>
      </c>
      <c r="F91" s="14">
        <v>56</v>
      </c>
      <c r="G91" s="5">
        <f>G6</f>
        <v>3.7591999999999999</v>
      </c>
    </row>
    <row r="92" spans="1:7" x14ac:dyDescent="0.25">
      <c r="A92" s="7" t="s">
        <v>99</v>
      </c>
      <c r="B92" s="8" t="s">
        <v>3</v>
      </c>
      <c r="C92" s="9">
        <v>43</v>
      </c>
      <c r="D92" s="9">
        <v>120</v>
      </c>
      <c r="E92" s="10">
        <f t="shared" si="2"/>
        <v>4.3</v>
      </c>
      <c r="F92" s="9">
        <v>43</v>
      </c>
      <c r="G92" s="11">
        <f>G2</f>
        <v>4.2885</v>
      </c>
    </row>
    <row r="93" spans="1:7" x14ac:dyDescent="0.25">
      <c r="A93" s="12" t="s">
        <v>100</v>
      </c>
      <c r="B93" s="13" t="s">
        <v>3</v>
      </c>
      <c r="C93" s="14">
        <v>41</v>
      </c>
      <c r="D93" s="14">
        <v>130</v>
      </c>
      <c r="E93" s="4">
        <f t="shared" si="2"/>
        <v>4.1000000000000005</v>
      </c>
      <c r="F93" s="14">
        <v>41</v>
      </c>
      <c r="G93" s="11">
        <f>G2</f>
        <v>4.2885</v>
      </c>
    </row>
    <row r="94" spans="1:7" x14ac:dyDescent="0.25">
      <c r="A94" s="7" t="s">
        <v>101</v>
      </c>
      <c r="B94" s="8" t="s">
        <v>8</v>
      </c>
      <c r="C94" s="9">
        <v>59</v>
      </c>
      <c r="D94" s="9">
        <v>200</v>
      </c>
      <c r="E94" s="10">
        <f t="shared" si="2"/>
        <v>5.9</v>
      </c>
      <c r="F94" s="9">
        <v>59</v>
      </c>
      <c r="G94" s="5">
        <f>G6</f>
        <v>3.7591999999999999</v>
      </c>
    </row>
    <row r="95" spans="1:7" x14ac:dyDescent="0.25">
      <c r="A95" s="15" t="s">
        <v>136</v>
      </c>
      <c r="B95" s="13" t="s">
        <v>8</v>
      </c>
      <c r="C95" s="14">
        <v>59</v>
      </c>
      <c r="D95" s="14">
        <v>350</v>
      </c>
      <c r="E95" s="4">
        <f t="shared" si="2"/>
        <v>5.9</v>
      </c>
      <c r="F95" s="14">
        <v>59</v>
      </c>
      <c r="G95" s="5">
        <f>G6</f>
        <v>3.7591999999999999</v>
      </c>
    </row>
    <row r="96" spans="1:7" x14ac:dyDescent="0.25">
      <c r="A96" s="24" t="s">
        <v>137</v>
      </c>
      <c r="B96" s="8" t="s">
        <v>8</v>
      </c>
      <c r="C96" s="9">
        <v>59</v>
      </c>
      <c r="D96" s="9">
        <v>300</v>
      </c>
      <c r="E96" s="10">
        <f t="shared" si="2"/>
        <v>5.9</v>
      </c>
      <c r="F96" s="9">
        <v>59</v>
      </c>
      <c r="G96" s="5">
        <f>G6</f>
        <v>3.7591999999999999</v>
      </c>
    </row>
    <row r="97" spans="1:9" x14ac:dyDescent="0.25">
      <c r="A97" s="15" t="s">
        <v>102</v>
      </c>
      <c r="B97" s="13" t="s">
        <v>8</v>
      </c>
      <c r="C97" s="14">
        <v>50</v>
      </c>
      <c r="D97" s="14">
        <v>150</v>
      </c>
      <c r="E97" s="4">
        <f t="shared" si="2"/>
        <v>5</v>
      </c>
      <c r="F97" s="14">
        <v>50</v>
      </c>
      <c r="G97" s="5">
        <f>G6</f>
        <v>3.7591999999999999</v>
      </c>
    </row>
    <row r="98" spans="1:9" x14ac:dyDescent="0.25">
      <c r="A98" s="24" t="s">
        <v>103</v>
      </c>
      <c r="B98" s="8" t="s">
        <v>68</v>
      </c>
      <c r="C98" s="9">
        <v>88</v>
      </c>
      <c r="D98" s="9">
        <v>200</v>
      </c>
      <c r="E98" s="10">
        <f t="shared" ref="E98:E117" si="3">C98*10%</f>
        <v>8.8000000000000007</v>
      </c>
      <c r="F98" s="9">
        <v>88</v>
      </c>
      <c r="G98" s="11">
        <f>G61</f>
        <v>3.7896000000000001</v>
      </c>
      <c r="H98" s="30"/>
    </row>
    <row r="99" spans="1:9" x14ac:dyDescent="0.25">
      <c r="A99" s="15" t="s">
        <v>104</v>
      </c>
      <c r="B99" s="13" t="s">
        <v>105</v>
      </c>
      <c r="C99" s="14">
        <v>459</v>
      </c>
      <c r="D99" s="14">
        <v>1800</v>
      </c>
      <c r="E99" s="4">
        <f t="shared" si="3"/>
        <v>45.900000000000006</v>
      </c>
      <c r="F99" s="14">
        <v>459</v>
      </c>
      <c r="G99" s="28">
        <v>0.41570000000000001</v>
      </c>
      <c r="H99" s="29" t="s">
        <v>138</v>
      </c>
      <c r="I99" t="s">
        <v>148</v>
      </c>
    </row>
    <row r="100" spans="1:9" x14ac:dyDescent="0.25">
      <c r="A100" s="24" t="s">
        <v>106</v>
      </c>
      <c r="B100" s="8" t="s">
        <v>3</v>
      </c>
      <c r="C100" s="9">
        <v>41</v>
      </c>
      <c r="D100" s="9">
        <v>140</v>
      </c>
      <c r="E100" s="10">
        <f t="shared" si="3"/>
        <v>4.1000000000000005</v>
      </c>
      <c r="F100" s="9">
        <v>41</v>
      </c>
      <c r="G100" s="11">
        <f>G2</f>
        <v>4.2885</v>
      </c>
    </row>
    <row r="101" spans="1:9" x14ac:dyDescent="0.25">
      <c r="A101" s="15" t="s">
        <v>107</v>
      </c>
      <c r="B101" s="13" t="s">
        <v>8</v>
      </c>
      <c r="C101" s="14">
        <v>42</v>
      </c>
      <c r="D101" s="14">
        <v>110</v>
      </c>
      <c r="E101" s="4">
        <f t="shared" si="3"/>
        <v>4.2</v>
      </c>
      <c r="F101" s="14">
        <v>42</v>
      </c>
      <c r="G101" s="5">
        <f>G6</f>
        <v>3.7591999999999999</v>
      </c>
    </row>
    <row r="102" spans="1:9" x14ac:dyDescent="0.25">
      <c r="A102" s="24" t="s">
        <v>108</v>
      </c>
      <c r="B102" s="8" t="s">
        <v>3</v>
      </c>
      <c r="C102" s="9">
        <v>40</v>
      </c>
      <c r="D102" s="9">
        <v>142</v>
      </c>
      <c r="E102" s="10">
        <f t="shared" si="3"/>
        <v>4</v>
      </c>
      <c r="F102" s="9">
        <v>40</v>
      </c>
      <c r="G102" s="11">
        <f>G2</f>
        <v>4.2885</v>
      </c>
    </row>
    <row r="103" spans="1:9" x14ac:dyDescent="0.25">
      <c r="A103" s="15" t="s">
        <v>109</v>
      </c>
      <c r="B103" s="13" t="s">
        <v>8</v>
      </c>
      <c r="C103" s="14">
        <v>53</v>
      </c>
      <c r="D103" s="14">
        <v>150</v>
      </c>
      <c r="E103" s="4">
        <f t="shared" si="3"/>
        <v>5.3000000000000007</v>
      </c>
      <c r="F103" s="14">
        <v>53</v>
      </c>
      <c r="G103" s="5">
        <f>G6</f>
        <v>3.7591999999999999</v>
      </c>
    </row>
    <row r="104" spans="1:9" x14ac:dyDescent="0.25">
      <c r="A104" s="24" t="s">
        <v>110</v>
      </c>
      <c r="B104" s="8" t="s">
        <v>3</v>
      </c>
      <c r="C104" s="9">
        <v>37</v>
      </c>
      <c r="D104" s="9">
        <v>100</v>
      </c>
      <c r="E104" s="10">
        <f t="shared" si="3"/>
        <v>3.7</v>
      </c>
      <c r="F104" s="9">
        <v>37</v>
      </c>
      <c r="G104" s="11">
        <f>G2</f>
        <v>4.2885</v>
      </c>
    </row>
    <row r="105" spans="1:9" x14ac:dyDescent="0.25">
      <c r="A105" s="12" t="s">
        <v>111</v>
      </c>
      <c r="B105" s="13" t="s">
        <v>8</v>
      </c>
      <c r="C105" s="14">
        <v>53</v>
      </c>
      <c r="D105" s="14">
        <v>173</v>
      </c>
      <c r="E105" s="4">
        <f t="shared" si="3"/>
        <v>5.3000000000000007</v>
      </c>
      <c r="F105" s="14">
        <v>53</v>
      </c>
      <c r="G105" s="5">
        <f>G6</f>
        <v>3.7591999999999999</v>
      </c>
    </row>
    <row r="106" spans="1:9" x14ac:dyDescent="0.25">
      <c r="A106" s="7" t="s">
        <v>112</v>
      </c>
      <c r="B106" s="8" t="s">
        <v>3</v>
      </c>
      <c r="C106" s="9">
        <v>47</v>
      </c>
      <c r="D106" s="9">
        <v>90</v>
      </c>
      <c r="E106" s="10">
        <f t="shared" si="3"/>
        <v>4.7</v>
      </c>
      <c r="F106" s="9">
        <v>47</v>
      </c>
      <c r="G106" s="11">
        <f>G2</f>
        <v>4.2885</v>
      </c>
    </row>
    <row r="107" spans="1:9" x14ac:dyDescent="0.25">
      <c r="A107" s="12" t="s">
        <v>113</v>
      </c>
      <c r="B107" s="13" t="s">
        <v>3</v>
      </c>
      <c r="C107" s="14">
        <v>41</v>
      </c>
      <c r="D107" s="14">
        <v>180</v>
      </c>
      <c r="E107" s="4">
        <f t="shared" si="3"/>
        <v>4.1000000000000005</v>
      </c>
      <c r="F107" s="14">
        <v>41</v>
      </c>
      <c r="G107" s="11">
        <f>G2</f>
        <v>4.2885</v>
      </c>
    </row>
    <row r="108" spans="1:9" x14ac:dyDescent="0.25">
      <c r="A108" s="7" t="s">
        <v>114</v>
      </c>
      <c r="B108" s="8" t="s">
        <v>8</v>
      </c>
      <c r="C108" s="9">
        <v>50</v>
      </c>
      <c r="D108" s="9">
        <v>80</v>
      </c>
      <c r="E108" s="10">
        <f t="shared" si="3"/>
        <v>5</v>
      </c>
      <c r="F108" s="9">
        <v>50</v>
      </c>
      <c r="G108" s="5">
        <f>G6</f>
        <v>3.7591999999999999</v>
      </c>
    </row>
    <row r="109" spans="1:9" x14ac:dyDescent="0.25">
      <c r="A109" s="12" t="s">
        <v>115</v>
      </c>
      <c r="B109" s="13" t="s">
        <v>3</v>
      </c>
      <c r="C109" s="14">
        <v>41</v>
      </c>
      <c r="D109" s="14">
        <v>140</v>
      </c>
      <c r="E109" s="4">
        <f t="shared" si="3"/>
        <v>4.1000000000000005</v>
      </c>
      <c r="F109" s="14">
        <v>41</v>
      </c>
      <c r="G109" s="11">
        <f>G2</f>
        <v>4.2885</v>
      </c>
    </row>
    <row r="110" spans="1:9" x14ac:dyDescent="0.25">
      <c r="A110" s="7" t="s">
        <v>116</v>
      </c>
      <c r="B110" s="8" t="s">
        <v>8</v>
      </c>
      <c r="C110" s="9">
        <v>60</v>
      </c>
      <c r="D110" s="9">
        <v>220</v>
      </c>
      <c r="E110" s="10">
        <f t="shared" si="3"/>
        <v>6</v>
      </c>
      <c r="F110" s="9">
        <v>60</v>
      </c>
      <c r="G110" s="5">
        <f>G6</f>
        <v>3.7591999999999999</v>
      </c>
    </row>
    <row r="111" spans="1:9" x14ac:dyDescent="0.25">
      <c r="A111" s="12" t="s">
        <v>117</v>
      </c>
      <c r="B111" s="13" t="s">
        <v>3</v>
      </c>
      <c r="C111" s="14">
        <v>44</v>
      </c>
      <c r="D111" s="14">
        <v>130</v>
      </c>
      <c r="E111" s="4">
        <f t="shared" si="3"/>
        <v>4.4000000000000004</v>
      </c>
      <c r="F111" s="14">
        <v>44</v>
      </c>
      <c r="G111" s="11">
        <f>G2</f>
        <v>4.2885</v>
      </c>
    </row>
    <row r="112" spans="1:9" x14ac:dyDescent="0.25">
      <c r="A112" s="7" t="s">
        <v>118</v>
      </c>
      <c r="B112" s="8" t="s">
        <v>119</v>
      </c>
      <c r="C112" s="9">
        <v>35</v>
      </c>
      <c r="D112" s="9">
        <v>200</v>
      </c>
      <c r="E112" s="10">
        <f t="shared" si="3"/>
        <v>3.5</v>
      </c>
      <c r="F112" s="9">
        <v>35</v>
      </c>
      <c r="G112" s="28">
        <v>4.9463999999999997</v>
      </c>
      <c r="H112" s="29" t="s">
        <v>138</v>
      </c>
      <c r="I112" t="s">
        <v>149</v>
      </c>
    </row>
    <row r="113" spans="1:7" x14ac:dyDescent="0.25">
      <c r="A113" s="12" t="s">
        <v>120</v>
      </c>
      <c r="B113" s="13" t="s">
        <v>8</v>
      </c>
      <c r="C113" s="14">
        <v>53</v>
      </c>
      <c r="D113" s="14">
        <v>160</v>
      </c>
      <c r="E113" s="4">
        <f t="shared" si="3"/>
        <v>5.3000000000000007</v>
      </c>
      <c r="F113" s="14">
        <v>53</v>
      </c>
      <c r="G113" s="5">
        <f>G6</f>
        <v>3.7591999999999999</v>
      </c>
    </row>
    <row r="114" spans="1:7" x14ac:dyDescent="0.25">
      <c r="A114" s="7" t="s">
        <v>121</v>
      </c>
      <c r="B114" s="8" t="s">
        <v>3</v>
      </c>
      <c r="C114" s="9">
        <v>48</v>
      </c>
      <c r="D114" s="9">
        <v>174</v>
      </c>
      <c r="E114" s="10">
        <f t="shared" si="3"/>
        <v>4.8000000000000007</v>
      </c>
      <c r="F114" s="9">
        <v>48</v>
      </c>
      <c r="G114" s="11">
        <f>G2</f>
        <v>4.2885</v>
      </c>
    </row>
    <row r="115" spans="1:7" x14ac:dyDescent="0.25">
      <c r="A115" s="12" t="s">
        <v>122</v>
      </c>
      <c r="B115" s="13" t="s">
        <v>3</v>
      </c>
      <c r="C115" s="14">
        <v>33</v>
      </c>
      <c r="D115" s="14">
        <v>100</v>
      </c>
      <c r="E115" s="4">
        <f t="shared" si="3"/>
        <v>3.3000000000000003</v>
      </c>
      <c r="F115" s="14">
        <v>33</v>
      </c>
      <c r="G115" s="11">
        <f>G2</f>
        <v>4.2885</v>
      </c>
    </row>
    <row r="116" spans="1:7" x14ac:dyDescent="0.25">
      <c r="A116" s="7" t="s">
        <v>123</v>
      </c>
      <c r="B116" s="8" t="s">
        <v>3</v>
      </c>
      <c r="C116" s="9">
        <v>39</v>
      </c>
      <c r="D116" s="9">
        <v>90</v>
      </c>
      <c r="E116" s="10">
        <f t="shared" si="3"/>
        <v>3.9000000000000004</v>
      </c>
      <c r="F116" s="9">
        <v>39</v>
      </c>
      <c r="G116" s="11">
        <f>G2</f>
        <v>4.2885</v>
      </c>
    </row>
    <row r="117" spans="1:7" x14ac:dyDescent="0.25">
      <c r="A117" s="12" t="s">
        <v>124</v>
      </c>
      <c r="B117" s="13" t="s">
        <v>3</v>
      </c>
      <c r="C117" s="14">
        <v>39</v>
      </c>
      <c r="D117" s="14">
        <v>200</v>
      </c>
      <c r="E117" s="4">
        <f t="shared" si="3"/>
        <v>3.9000000000000004</v>
      </c>
      <c r="F117" s="14">
        <v>39</v>
      </c>
      <c r="G117" s="11">
        <f>G2</f>
        <v>4.2885</v>
      </c>
    </row>
  </sheetData>
  <autoFilter ref="A1:I117"/>
  <sortState ref="A2:I117">
    <sortCondition ref="A2:A117"/>
  </sortState>
  <pageMargins left="0.7" right="0.7" top="0.75" bottom="0.75" header="0.3" footer="0.3"/>
  <pageSetup paperSize="9" scale="94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Kalkulator 2_hlp</vt:lpstr>
      <vt:lpstr>Kalkulator 2</vt:lpstr>
      <vt:lpstr>Arkusz2</vt:lpstr>
      <vt:lpstr>Kraje</vt:lpstr>
      <vt:lpstr>'Kalkulator 2_hlp'!Tytuły_wydruku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Lorbiecka Monika</cp:lastModifiedBy>
  <cp:lastPrinted>2018-01-24T11:17:41Z</cp:lastPrinted>
  <dcterms:created xsi:type="dcterms:W3CDTF">2017-01-31T08:28:21Z</dcterms:created>
  <dcterms:modified xsi:type="dcterms:W3CDTF">2019-01-28T15:46:15Z</dcterms:modified>
</cp:coreProperties>
</file>